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2225" activeTab="0"/>
  </bookViews>
  <sheets>
    <sheet name="Saisie" sheetId="1" r:id="rId1"/>
    <sheet name="Résultat" sheetId="2" r:id="rId2"/>
  </sheets>
  <definedNames>
    <definedName name="_xlnm.Print_Area" localSheetId="1">'Résultat'!$A$1:$E$53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<sst xmlns="http://schemas.openxmlformats.org/spreadsheetml/2006/main" count="46" uniqueCount="33">
  <si>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 </t>
  </si>
  <si>
    <t>AERO-CLUB D'ANDERNOS</t>
  </si>
  <si>
    <t>TABLEAU CHARGEMENT ET CENTRAGE</t>
  </si>
  <si>
    <t>AVION VIDE (huile incluse)</t>
  </si>
  <si>
    <t>PILOTE + PAX AVANT</t>
  </si>
  <si>
    <t>TOTAL AVION SANS ESSENCE</t>
  </si>
  <si>
    <t>Masse (kg)</t>
  </si>
  <si>
    <t>Bras Levier (m)</t>
  </si>
  <si>
    <t>Moment (m.kg)</t>
  </si>
  <si>
    <t>Volume (L.)</t>
  </si>
  <si>
    <t>TOTAL GENERAL</t>
  </si>
  <si>
    <t xml:space="preserve">PREPARATION TABLEAU DE CHARGEMENT ET DE CENTRAGE </t>
  </si>
  <si>
    <t xml:space="preserve">   Entrez les valeurs dans les cases blanches</t>
  </si>
  <si>
    <t>Kg</t>
  </si>
  <si>
    <t>Pilote + pax Avant</t>
  </si>
  <si>
    <t>Masse sans essence</t>
  </si>
  <si>
    <t>Masse essence réserv. Principal</t>
  </si>
  <si>
    <t>MASSE TOTALE AU DECOLLAGE</t>
  </si>
  <si>
    <t xml:space="preserve">Litres </t>
  </si>
  <si>
    <t>CTSL</t>
  </si>
  <si>
    <t>F-JCIP</t>
  </si>
  <si>
    <t>NOTA : MASSE AVION MESUREE VIDE D'ESSENCE</t>
  </si>
  <si>
    <t>FLIGHT DESIGN CTSL                    F-JCIP</t>
  </si>
  <si>
    <r>
      <t xml:space="preserve">Bagages sous sièges </t>
    </r>
    <r>
      <rPr>
        <i/>
        <sz val="9"/>
        <color indexed="10"/>
        <rFont val="Arial"/>
        <family val="2"/>
      </rPr>
      <t>(maximum 1 kg par côté)</t>
    </r>
  </si>
  <si>
    <r>
      <t xml:space="preserve">Bagages sous pieds </t>
    </r>
    <r>
      <rPr>
        <i/>
        <sz val="9"/>
        <color indexed="10"/>
        <rFont val="Arial"/>
        <family val="2"/>
      </rPr>
      <t>(maximum 1 kg par côté)</t>
    </r>
  </si>
  <si>
    <r>
      <t xml:space="preserve">Bagages coffres arrière </t>
    </r>
    <r>
      <rPr>
        <i/>
        <sz val="9"/>
        <color indexed="10"/>
        <rFont val="Arial"/>
        <family val="2"/>
      </rPr>
      <t>(maximum 25 kg par côté)</t>
    </r>
  </si>
  <si>
    <r>
      <t xml:space="preserve">Volume essence réservoirs </t>
    </r>
    <r>
      <rPr>
        <i/>
        <sz val="9"/>
        <rFont val="Arial"/>
        <family val="0"/>
      </rPr>
      <t>(130 litres utilisables)</t>
    </r>
  </si>
  <si>
    <r>
      <t xml:space="preserve">BAGAGES ARRIERE </t>
    </r>
    <r>
      <rPr>
        <b/>
        <sz val="10"/>
        <color indexed="10"/>
        <rFont val="Arial"/>
        <family val="2"/>
      </rPr>
      <t>(maximum 25 kg par côté)</t>
    </r>
  </si>
  <si>
    <r>
      <t>BAGAGES SOUS SIEGES</t>
    </r>
    <r>
      <rPr>
        <b/>
        <sz val="10"/>
        <color indexed="10"/>
        <rFont val="Arial"/>
        <family val="2"/>
      </rPr>
      <t xml:space="preserve"> (maximum 1 kg par côté)</t>
    </r>
  </si>
  <si>
    <r>
      <t xml:space="preserve">BAGAGES SOUS PIEDS </t>
    </r>
    <r>
      <rPr>
        <b/>
        <sz val="10"/>
        <color indexed="10"/>
        <rFont val="Arial"/>
        <family val="2"/>
      </rPr>
      <t>(maximum 25 kg par côté)</t>
    </r>
  </si>
  <si>
    <t>Essence (maxi 130 litres)</t>
  </si>
  <si>
    <t>Nom du pilote</t>
  </si>
  <si>
    <t>Masse avion vide + carburant non consommable (2 litres)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</si>
</sst>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sz val="9"/>
      <color indexed="5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4.7"/>
      <color indexed="8"/>
      <name val="Arial"/>
      <family val="0"/>
    </font>
    <font>
      <sz val="10.1"/>
      <color indexed="8"/>
      <name val="Arial"/>
      <family val="0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9"/>
      <color indexed="10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/>
    </xf>
    <xf numFmtId="2" fontId="10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2" fontId="5" fillId="35" borderId="24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174" fontId="5" fillId="35" borderId="24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3" fillId="35" borderId="25" xfId="0" applyFont="1" applyFill="1" applyBorder="1" applyAlignment="1" applyProtection="1">
      <alignment horizontal="center"/>
      <protection/>
    </xf>
    <xf numFmtId="0" fontId="13" fillId="35" borderId="21" xfId="0" applyFont="1" applyFill="1" applyBorder="1" applyAlignment="1" applyProtection="1">
      <alignment horizontal="center"/>
      <protection/>
    </xf>
    <xf numFmtId="0" fontId="13" fillId="35" borderId="22" xfId="0" applyFont="1" applyFill="1" applyBorder="1" applyAlignment="1" applyProtection="1">
      <alignment horizontal="center"/>
      <protection/>
    </xf>
    <xf numFmtId="0" fontId="4" fillId="36" borderId="26" xfId="0" applyFont="1" applyFill="1" applyBorder="1" applyAlignment="1" applyProtection="1">
      <alignment/>
      <protection/>
    </xf>
    <xf numFmtId="0" fontId="13" fillId="35" borderId="2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0" fillId="0" borderId="30" xfId="0" applyNumberFormat="1" applyBorder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22" fontId="10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8" fillId="33" borderId="31" xfId="0" applyFont="1" applyFill="1" applyBorder="1" applyAlignment="1" applyProtection="1">
      <alignment horizontal="center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8" fillId="33" borderId="34" xfId="0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62" fillId="33" borderId="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13" fillId="35" borderId="36" xfId="0" applyFont="1" applyFill="1" applyBorder="1" applyAlignment="1" applyProtection="1">
      <alignment horizontal="center"/>
      <protection/>
    </xf>
    <xf numFmtId="0" fontId="13" fillId="35" borderId="37" xfId="0" applyFont="1" applyFill="1" applyBorder="1" applyAlignment="1" applyProtection="1">
      <alignment horizontal="center"/>
      <protection/>
    </xf>
    <xf numFmtId="0" fontId="4" fillId="36" borderId="26" xfId="0" applyFont="1" applyFill="1" applyBorder="1" applyAlignment="1" applyProtection="1">
      <alignment horizontal="center"/>
      <protection/>
    </xf>
    <xf numFmtId="0" fontId="4" fillId="36" borderId="38" xfId="0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15" fillId="34" borderId="44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22" fontId="13" fillId="0" borderId="45" xfId="0" applyNumberFormat="1" applyFont="1" applyBorder="1" applyAlignment="1">
      <alignment horizontal="center"/>
    </xf>
    <xf numFmtId="22" fontId="13" fillId="0" borderId="46" xfId="0" applyNumberFormat="1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1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75"/>
          <c:w val="0.9415"/>
          <c:h val="0.712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Résultat!$K$3:$K$7</c:f>
              <c:numCache/>
            </c:numRef>
          </c:xVal>
          <c:yVal>
            <c:numRef>
              <c:f>Résultat!$J$3:$J$7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Résultat!$D$20</c:f>
              <c:numCache/>
            </c:numRef>
          </c:xVal>
          <c:yVal>
            <c:numRef>
              <c:f>Résultat!$C$20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Résultat!$D$14</c:f>
              <c:numCache/>
            </c:numRef>
          </c:xVal>
          <c:yVal>
            <c:numRef>
              <c:f>Résultat!$C$14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(Résultat!$D$14,Résultat!$D$20)</c:f>
              <c:numCache/>
            </c:numRef>
          </c:xVal>
          <c:yVal>
            <c:numRef>
              <c:f>(Résultat!$C$14,Résultat!$C$20)</c:f>
              <c:numCache/>
            </c:numRef>
          </c:yVal>
          <c:smooth val="0"/>
        </c:ser>
        <c:axId val="5613135"/>
        <c:axId val="50518216"/>
      </c:scatterChart>
      <c:valAx>
        <c:axId val="5613135"/>
        <c:scaling>
          <c:orientation val="minMax"/>
          <c:max val="0.45"/>
          <c:min val="0.3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216"/>
        <c:crossesAt val="516"/>
        <c:crossBetween val="midCat"/>
        <c:dispUnits/>
        <c:majorUnit val="0.05"/>
        <c:minorUnit val="0.01"/>
      </c:valAx>
      <c:valAx>
        <c:axId val="50518216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crossBetween val="midCat"/>
        <c:dispUnits/>
        <c:majorUnit val="5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125"/>
          <c:y val="0.8665"/>
          <c:w val="0.97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0.35775</cdr:y>
    </cdr:from>
    <cdr:to>
      <cdr:x>0.73275</cdr:x>
      <cdr:y>0.408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828925" y="1533525"/>
          <a:ext cx="1552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0.354</cdr:y>
    </cdr:from>
    <cdr:to>
      <cdr:x>0.58025</cdr:x>
      <cdr:y>0.4025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905125" y="151447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0.37675</cdr:y>
    </cdr:from>
    <cdr:to>
      <cdr:x>0.738</cdr:x>
      <cdr:y>0.4215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2905125" y="1609725"/>
          <a:ext cx="1504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0.4655</cdr:y>
    </cdr:from>
    <cdr:to>
      <cdr:x>0.521</cdr:x>
      <cdr:y>0.5115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466975" y="199072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0.25675</cdr:x>
      <cdr:y>0.40175</cdr:y>
    </cdr:from>
    <cdr:to>
      <cdr:x>0.3305</cdr:x>
      <cdr:y>0.433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1533525" y="1724025"/>
          <a:ext cx="438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0.1235</cdr:y>
    </cdr:from>
    <cdr:to>
      <cdr:x>0.68225</cdr:x>
      <cdr:y>0.16875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66825" y="523875"/>
          <a:ext cx="2809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 525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4</xdr:col>
      <xdr:colOff>866775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9525" y="4067175"/>
        <a:ext cx="5981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2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1.7109375" style="2" customWidth="1"/>
    <col min="2" max="2" width="28.00390625" style="2" customWidth="1"/>
    <col min="3" max="3" width="17.8515625" style="2" customWidth="1"/>
    <col min="4" max="4" width="9.8515625" style="2" customWidth="1"/>
    <col min="5" max="5" width="5.140625" style="2" customWidth="1"/>
    <col min="6" max="6" width="37.00390625" style="2" customWidth="1"/>
    <col min="7" max="7" width="2.57421875" style="2" customWidth="1"/>
    <col min="8" max="16384" width="11.4218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56" t="s">
        <v>11</v>
      </c>
      <c r="C2" s="57"/>
      <c r="D2" s="57"/>
      <c r="E2" s="57"/>
      <c r="F2" s="58"/>
      <c r="G2" s="1"/>
      <c r="H2" s="1"/>
      <c r="I2" s="1"/>
      <c r="J2" s="1"/>
      <c r="K2" s="1"/>
    </row>
    <row r="3" spans="1:11" ht="18">
      <c r="A3" s="1"/>
      <c r="B3" s="59" t="s">
        <v>22</v>
      </c>
      <c r="C3" s="60"/>
      <c r="D3" s="60"/>
      <c r="E3" s="60"/>
      <c r="F3" s="61"/>
      <c r="G3" s="1"/>
      <c r="H3" s="1"/>
      <c r="I3" s="1"/>
      <c r="J3" s="1"/>
      <c r="K3" s="1"/>
    </row>
    <row r="4" spans="1:11" ht="18">
      <c r="A4" s="47"/>
      <c r="B4" s="48" t="s">
        <v>12</v>
      </c>
      <c r="C4" s="49"/>
      <c r="D4" s="49"/>
      <c r="E4" s="49"/>
      <c r="F4" s="50"/>
      <c r="G4" s="47"/>
      <c r="H4" s="47"/>
      <c r="I4" s="47"/>
      <c r="J4" s="47"/>
      <c r="K4" s="47"/>
    </row>
    <row r="5" spans="1:11" ht="3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55" customFormat="1" ht="12.75" customHeight="1">
      <c r="A6" s="51"/>
      <c r="B6" s="52" t="s">
        <v>31</v>
      </c>
      <c r="C6" s="66"/>
      <c r="D6" s="66"/>
      <c r="E6" s="53"/>
      <c r="F6" s="54">
        <f ca="1">NOW()</f>
        <v>44882.769475</v>
      </c>
      <c r="G6" s="51"/>
      <c r="H6" s="51"/>
      <c r="I6" s="51"/>
      <c r="J6" s="51"/>
      <c r="K6" s="51"/>
    </row>
    <row r="7" spans="1:11" ht="3" customHeight="1">
      <c r="A7" s="1"/>
      <c r="B7" s="1"/>
      <c r="C7" s="1"/>
      <c r="D7" s="1"/>
      <c r="E7" s="3"/>
      <c r="F7" s="1"/>
      <c r="G7" s="1"/>
      <c r="H7" s="1"/>
      <c r="I7" s="1"/>
      <c r="J7" s="1"/>
      <c r="K7" s="1"/>
    </row>
    <row r="8" spans="1:11" s="7" customFormat="1" ht="12">
      <c r="A8" s="4"/>
      <c r="B8" s="62" t="s">
        <v>32</v>
      </c>
      <c r="C8" s="63"/>
      <c r="D8" s="5">
        <v>323</v>
      </c>
      <c r="E8" s="6" t="s">
        <v>13</v>
      </c>
      <c r="F8" s="37"/>
      <c r="G8" s="37"/>
      <c r="H8" s="37"/>
      <c r="I8" s="37"/>
      <c r="J8" s="37"/>
      <c r="K8" s="4"/>
    </row>
    <row r="9" spans="1:11" s="7" customFormat="1" ht="12">
      <c r="A9" s="4"/>
      <c r="B9" s="62" t="s">
        <v>14</v>
      </c>
      <c r="C9" s="63"/>
      <c r="D9" s="8">
        <v>154</v>
      </c>
      <c r="E9" s="6" t="s">
        <v>13</v>
      </c>
      <c r="F9" s="37"/>
      <c r="G9" s="37"/>
      <c r="H9" s="37"/>
      <c r="I9" s="37"/>
      <c r="J9" s="37"/>
      <c r="K9" s="4"/>
    </row>
    <row r="10" spans="1:11" s="7" customFormat="1" ht="12" customHeight="1">
      <c r="A10" s="4"/>
      <c r="B10" s="64" t="s">
        <v>25</v>
      </c>
      <c r="C10" s="63"/>
      <c r="D10" s="8">
        <v>1</v>
      </c>
      <c r="E10" s="6" t="s">
        <v>13</v>
      </c>
      <c r="F10" s="65">
        <f>IF(D10&gt;50,"Vous dépassez la masse maxi autorisée danc ces compartiments","")</f>
      </c>
      <c r="G10" s="65"/>
      <c r="H10" s="65"/>
      <c r="I10" s="65"/>
      <c r="J10" s="37"/>
      <c r="K10" s="4"/>
    </row>
    <row r="11" spans="1:11" s="7" customFormat="1" ht="12">
      <c r="A11" s="4"/>
      <c r="B11" s="64" t="s">
        <v>23</v>
      </c>
      <c r="C11" s="63"/>
      <c r="D11" s="8">
        <v>1</v>
      </c>
      <c r="E11" s="6" t="s">
        <v>13</v>
      </c>
      <c r="F11" s="65">
        <f>IF(D11&gt;2,"Vous dépassez la masse maxi autorisée danc ces compartiments","")</f>
      </c>
      <c r="G11" s="65"/>
      <c r="H11" s="65"/>
      <c r="I11" s="65"/>
      <c r="J11" s="37"/>
      <c r="K11" s="4"/>
    </row>
    <row r="12" spans="1:11" s="7" customFormat="1" ht="12">
      <c r="A12" s="4"/>
      <c r="B12" s="64" t="s">
        <v>24</v>
      </c>
      <c r="C12" s="63"/>
      <c r="D12" s="8">
        <v>1</v>
      </c>
      <c r="E12" s="6" t="s">
        <v>13</v>
      </c>
      <c r="F12" s="65">
        <f>IF(D12&gt;2,"Vous dépassez la masse maxi autorisée danc ces compartiments","")</f>
      </c>
      <c r="G12" s="65"/>
      <c r="H12" s="65"/>
      <c r="I12" s="65"/>
      <c r="J12" s="38"/>
      <c r="K12" s="4"/>
    </row>
    <row r="13" spans="1:11" ht="6" customHeight="1">
      <c r="A13" s="1"/>
      <c r="B13" s="1"/>
      <c r="C13" s="1"/>
      <c r="D13" s="1"/>
      <c r="E13" s="9"/>
      <c r="F13" s="3"/>
      <c r="G13" s="3"/>
      <c r="H13" s="3"/>
      <c r="I13" s="3"/>
      <c r="J13" s="3"/>
      <c r="K13" s="1"/>
    </row>
    <row r="14" spans="1:11" s="7" customFormat="1" ht="12">
      <c r="A14" s="4"/>
      <c r="B14" s="62" t="s">
        <v>15</v>
      </c>
      <c r="C14" s="63"/>
      <c r="D14" s="5">
        <f>SUM(D8:D12)</f>
        <v>480</v>
      </c>
      <c r="E14" s="6" t="s">
        <v>13</v>
      </c>
      <c r="F14" s="67"/>
      <c r="G14" s="67"/>
      <c r="H14" s="67"/>
      <c r="I14" s="67"/>
      <c r="J14" s="67"/>
      <c r="K14" s="4"/>
    </row>
    <row r="15" spans="1:11" ht="5.25" customHeight="1">
      <c r="A15" s="1"/>
      <c r="B15" s="1"/>
      <c r="C15" s="1"/>
      <c r="D15" s="1"/>
      <c r="E15" s="9"/>
      <c r="F15" s="3"/>
      <c r="G15" s="3"/>
      <c r="H15" s="3"/>
      <c r="I15" s="3"/>
      <c r="J15" s="3"/>
      <c r="K15" s="1"/>
    </row>
    <row r="16" spans="1:11" s="12" customFormat="1" ht="12.75" customHeight="1">
      <c r="A16" s="10"/>
      <c r="B16" s="69" t="s">
        <v>26</v>
      </c>
      <c r="C16" s="69"/>
      <c r="D16" s="11">
        <v>62</v>
      </c>
      <c r="E16" s="35" t="s">
        <v>18</v>
      </c>
      <c r="F16" s="71" t="str">
        <f>IF(D16&gt;85,"ATTENTION MAXI CARBURANT UTILISABLE: 130 litres"," ")</f>
        <v> </v>
      </c>
      <c r="G16" s="71"/>
      <c r="H16" s="71"/>
      <c r="I16" s="71"/>
      <c r="J16" s="71"/>
      <c r="K16" s="1"/>
    </row>
    <row r="17" spans="1:11" s="7" customFormat="1" ht="12">
      <c r="A17" s="4"/>
      <c r="B17" s="62" t="s">
        <v>16</v>
      </c>
      <c r="C17" s="62"/>
      <c r="D17" s="13">
        <f>D16*0.72</f>
        <v>44.64</v>
      </c>
      <c r="E17" s="6" t="s">
        <v>13</v>
      </c>
      <c r="F17" s="67"/>
      <c r="G17" s="67"/>
      <c r="H17" s="67"/>
      <c r="I17" s="67"/>
      <c r="J17" s="67"/>
      <c r="K17" s="4"/>
    </row>
    <row r="18" spans="1:11" ht="6" customHeight="1">
      <c r="A18" s="1"/>
      <c r="B18" s="1"/>
      <c r="C18" s="1"/>
      <c r="D18" s="1"/>
      <c r="E18" s="3"/>
      <c r="F18" s="1"/>
      <c r="G18" s="1"/>
      <c r="H18" s="1"/>
      <c r="I18" s="1"/>
      <c r="J18" s="1"/>
      <c r="K18" s="1"/>
    </row>
    <row r="19" spans="1:11" s="17" customFormat="1" ht="12.75">
      <c r="A19" s="14"/>
      <c r="B19" s="70" t="s">
        <v>17</v>
      </c>
      <c r="C19" s="70"/>
      <c r="D19" s="15">
        <f>D14+D17</f>
        <v>524.64</v>
      </c>
      <c r="E19" s="16" t="s">
        <v>13</v>
      </c>
      <c r="F19" s="14"/>
      <c r="G19" s="14"/>
      <c r="H19" s="14"/>
      <c r="I19" s="14"/>
      <c r="J19" s="14"/>
      <c r="K19" s="14"/>
    </row>
    <row r="20" spans="1:11" s="12" customFormat="1" ht="36" customHeight="1">
      <c r="A20" s="10"/>
      <c r="B20" s="68" t="str">
        <f>IF(D19&gt;525,"ATTENTION LA MASSE TOTALE AU DECOLLAGE  
DEPASSE LA MASSE MAXIMALE AUTORISEE QUI EST DE 525 Kg"," ")</f>
        <v> </v>
      </c>
      <c r="C20" s="68"/>
      <c r="D20" s="68"/>
      <c r="E20" s="68"/>
      <c r="F20" s="68"/>
      <c r="G20" s="10"/>
      <c r="H20" s="10"/>
      <c r="I20" s="10"/>
      <c r="J20" s="10"/>
      <c r="K20" s="10"/>
    </row>
    <row r="21" spans="1:11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 sheet="1"/>
  <mergeCells count="19">
    <mergeCell ref="F12:I12"/>
    <mergeCell ref="F17:J17"/>
    <mergeCell ref="B14:C14"/>
    <mergeCell ref="F14:J14"/>
    <mergeCell ref="B20:F20"/>
    <mergeCell ref="B16:C16"/>
    <mergeCell ref="B17:C17"/>
    <mergeCell ref="B19:C19"/>
    <mergeCell ref="F16:J16"/>
    <mergeCell ref="B2:F2"/>
    <mergeCell ref="B3:F3"/>
    <mergeCell ref="B8:C8"/>
    <mergeCell ref="B9:C9"/>
    <mergeCell ref="B12:C12"/>
    <mergeCell ref="B10:C10"/>
    <mergeCell ref="B11:C11"/>
    <mergeCell ref="F10:I10"/>
    <mergeCell ref="C6:D6"/>
    <mergeCell ref="F11:I11"/>
  </mergeCells>
  <conditionalFormatting sqref="D19">
    <cfRule type="cellIs" priority="1" dxfId="0" operator="greaterThan" stopIfTrue="1">
      <formula>726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K20"/>
  <sheetViews>
    <sheetView showZeros="0" zoomScale="106" zoomScaleNormal="106" zoomScalePageLayoutView="0" workbookViewId="0" topLeftCell="A13">
      <selection activeCell="J24" sqref="J24"/>
    </sheetView>
  </sheetViews>
  <sheetFormatPr defaultColWidth="11.57421875" defaultRowHeight="12.75"/>
  <cols>
    <col min="1" max="1" width="31.28125" style="2" customWidth="1"/>
    <col min="2" max="2" width="16.140625" style="2" customWidth="1"/>
    <col min="3" max="5" width="14.7109375" style="2" customWidth="1"/>
    <col min="6" max="16384" width="11.57421875" style="2" customWidth="1"/>
  </cols>
  <sheetData>
    <row r="1" ht="13.5" thickBot="1"/>
    <row r="2" spans="1:5" ht="15.75" customHeight="1" thickBot="1" thickTop="1">
      <c r="A2" s="18" t="s">
        <v>1</v>
      </c>
      <c r="B2" s="19"/>
      <c r="C2" s="80" t="s">
        <v>19</v>
      </c>
      <c r="D2" s="81"/>
      <c r="E2" s="82"/>
    </row>
    <row r="3" spans="1:11" ht="21" thickBot="1">
      <c r="A3" s="83">
        <f>Saisie!C6</f>
        <v>0</v>
      </c>
      <c r="B3" s="84"/>
      <c r="C3" s="85" t="s">
        <v>20</v>
      </c>
      <c r="D3" s="86"/>
      <c r="E3" s="87"/>
      <c r="J3" s="2">
        <v>300</v>
      </c>
      <c r="K3" s="2">
        <v>0.35</v>
      </c>
    </row>
    <row r="4" spans="1:11" ht="14.25" thickBot="1" thickTop="1">
      <c r="A4" s="88">
        <f ca="1">NOW()</f>
        <v>44882.769475</v>
      </c>
      <c r="B4" s="89"/>
      <c r="C4" s="90" t="s">
        <v>2</v>
      </c>
      <c r="D4" s="91"/>
      <c r="E4" s="92"/>
      <c r="J4" s="2">
        <v>525</v>
      </c>
      <c r="K4" s="2">
        <v>0.35</v>
      </c>
    </row>
    <row r="5" spans="1:11" ht="12.75">
      <c r="A5" s="20"/>
      <c r="B5" s="20"/>
      <c r="C5" s="21"/>
      <c r="D5" s="21"/>
      <c r="E5" s="21"/>
      <c r="J5" s="2">
        <v>525</v>
      </c>
      <c r="K5" s="2">
        <v>0.446</v>
      </c>
    </row>
    <row r="6" spans="1:11" ht="12.75">
      <c r="A6" s="22" t="s">
        <v>21</v>
      </c>
      <c r="J6" s="2">
        <v>300</v>
      </c>
      <c r="K6" s="2">
        <v>0.446</v>
      </c>
    </row>
    <row r="7" ht="13.5" thickBot="1"/>
    <row r="8" spans="1:5" ht="14.25" thickBot="1" thickTop="1">
      <c r="A8" s="23"/>
      <c r="B8" s="23"/>
      <c r="C8" s="39" t="s">
        <v>6</v>
      </c>
      <c r="D8" s="40" t="s">
        <v>7</v>
      </c>
      <c r="E8" s="41" t="s">
        <v>8</v>
      </c>
    </row>
    <row r="9" spans="1:7" ht="13.5" thickTop="1">
      <c r="A9" s="78" t="s">
        <v>3</v>
      </c>
      <c r="B9" s="79"/>
      <c r="C9" s="24">
        <v>323</v>
      </c>
      <c r="D9" s="25">
        <v>0.299</v>
      </c>
      <c r="E9" s="26">
        <f>C9*D9</f>
        <v>96.577</v>
      </c>
      <c r="G9" s="2" t="s">
        <v>0</v>
      </c>
    </row>
    <row r="10" spans="1:5" ht="12.75">
      <c r="A10" s="72" t="s">
        <v>4</v>
      </c>
      <c r="B10" s="73"/>
      <c r="C10" s="27">
        <f>Saisie!D9</f>
        <v>154</v>
      </c>
      <c r="D10" s="28">
        <v>0.52</v>
      </c>
      <c r="E10" s="29">
        <f>C10*D10</f>
        <v>80.08</v>
      </c>
    </row>
    <row r="11" spans="1:5" ht="12.75">
      <c r="A11" s="72" t="s">
        <v>27</v>
      </c>
      <c r="B11" s="73"/>
      <c r="C11" s="27">
        <f>Saisie!D10</f>
        <v>1</v>
      </c>
      <c r="D11" s="28">
        <v>1.13</v>
      </c>
      <c r="E11" s="29">
        <f>C11*D11</f>
        <v>1.13</v>
      </c>
    </row>
    <row r="12" spans="1:5" ht="12.75">
      <c r="A12" s="72" t="s">
        <v>28</v>
      </c>
      <c r="B12" s="73"/>
      <c r="C12" s="27">
        <f>Saisie!D11</f>
        <v>1</v>
      </c>
      <c r="D12" s="28">
        <v>0.4</v>
      </c>
      <c r="E12" s="29">
        <f>C12*D12</f>
        <v>0.4</v>
      </c>
    </row>
    <row r="13" spans="1:5" ht="13.5" thickBot="1">
      <c r="A13" s="72" t="s">
        <v>29</v>
      </c>
      <c r="B13" s="73"/>
      <c r="C13" s="27">
        <f>Saisie!D12</f>
        <v>1</v>
      </c>
      <c r="D13" s="28">
        <v>-0.1</v>
      </c>
      <c r="E13" s="29">
        <f>C13*D13</f>
        <v>-0.1</v>
      </c>
    </row>
    <row r="14" spans="1:5" ht="17.25" thickBot="1" thickTop="1">
      <c r="A14" s="74" t="s">
        <v>5</v>
      </c>
      <c r="B14" s="75"/>
      <c r="C14" s="30">
        <f>SUM(C9:C13)</f>
        <v>480</v>
      </c>
      <c r="D14" s="31">
        <f>E14/C14</f>
        <v>0.3710145833333333</v>
      </c>
      <c r="E14" s="32">
        <f>SUM(E9:E13)</f>
        <v>178.087</v>
      </c>
    </row>
    <row r="15" ht="14.25" thickBot="1" thickTop="1"/>
    <row r="16" spans="1:5" ht="14.25" thickBot="1" thickTop="1">
      <c r="A16" s="33"/>
      <c r="B16" s="43" t="s">
        <v>9</v>
      </c>
      <c r="C16" s="39" t="s">
        <v>6</v>
      </c>
      <c r="D16" s="40" t="s">
        <v>7</v>
      </c>
      <c r="E16" s="41" t="s">
        <v>8</v>
      </c>
    </row>
    <row r="17" spans="1:5" ht="17.25" thickBot="1" thickTop="1">
      <c r="A17" s="42" t="s">
        <v>30</v>
      </c>
      <c r="B17" s="44">
        <f>Saisie!D16</f>
        <v>62</v>
      </c>
      <c r="C17" s="45">
        <f>B17*0.72</f>
        <v>44.64</v>
      </c>
      <c r="D17" s="45">
        <v>0.21</v>
      </c>
      <c r="E17" s="46">
        <f>C17*D17</f>
        <v>9.3744</v>
      </c>
    </row>
    <row r="18" ht="14.25" thickBot="1" thickTop="1"/>
    <row r="19" spans="3:5" ht="14.25" thickBot="1" thickTop="1">
      <c r="C19" s="39" t="s">
        <v>6</v>
      </c>
      <c r="D19" s="40" t="s">
        <v>7</v>
      </c>
      <c r="E19" s="41" t="s">
        <v>8</v>
      </c>
    </row>
    <row r="20" spans="1:5" ht="19.5" thickBot="1" thickTop="1">
      <c r="A20" s="76" t="s">
        <v>10</v>
      </c>
      <c r="B20" s="77"/>
      <c r="C20" s="34">
        <f>C17+C14</f>
        <v>524.64</v>
      </c>
      <c r="D20" s="36">
        <f>E20/C20</f>
        <v>0.35731434888685576</v>
      </c>
      <c r="E20" s="34">
        <f>E17+E14</f>
        <v>187.4614</v>
      </c>
    </row>
    <row r="21" ht="13.5" thickTop="1"/>
  </sheetData>
  <sheetProtection/>
  <mergeCells count="12">
    <mergeCell ref="C2:E2"/>
    <mergeCell ref="A3:B3"/>
    <mergeCell ref="C3:E3"/>
    <mergeCell ref="A4:B4"/>
    <mergeCell ref="C4:E4"/>
    <mergeCell ref="A11:B11"/>
    <mergeCell ref="A12:B12"/>
    <mergeCell ref="A14:B14"/>
    <mergeCell ref="A20:B20"/>
    <mergeCell ref="A9:B9"/>
    <mergeCell ref="A10:B10"/>
    <mergeCell ref="A13:B13"/>
  </mergeCells>
  <printOptions/>
  <pageMargins left="0.787401575" right="0.38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Dupuch</dc:creator>
  <cp:keywords/>
  <dc:description/>
  <cp:lastModifiedBy>Patrick LABOUYRIE</cp:lastModifiedBy>
  <cp:lastPrinted>2020-10-12T15:10:02Z</cp:lastPrinted>
  <dcterms:created xsi:type="dcterms:W3CDTF">2001-07-14T21:39:21Z</dcterms:created>
  <dcterms:modified xsi:type="dcterms:W3CDTF">2022-11-17T17:28:02Z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1530560897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