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8" activeTab="0"/>
  </bookViews>
  <sheets>
    <sheet name="Saisie" sheetId="1" r:id="rId1"/>
    <sheet name="Résultat" sheetId="2" r:id="rId2"/>
  </sheets>
  <definedNames>
    <definedName name="_xlnm.Print_Area" localSheetId="1">'Résultat'!$A$1:$E$52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<sst xmlns="http://schemas.openxmlformats.org/spreadsheetml/2006/main" count="39" uniqueCount="33">
  <si>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</t>
  </si>
  <si>
    <t>AERO-CLUB D'ANDERNOS</t>
  </si>
  <si>
    <t>TABLEAU CHARGEMENT ET CENTRAGE</t>
  </si>
  <si>
    <t>PILOTE + PAX AVANT</t>
  </si>
  <si>
    <t>PAX ARRIERE</t>
  </si>
  <si>
    <t>BAGAGES (40kg max.)</t>
  </si>
  <si>
    <t>TOTAL AVION SANS ESSENCE</t>
  </si>
  <si>
    <t>Masse (kg)</t>
  </si>
  <si>
    <t>Bras Levier (m)</t>
  </si>
  <si>
    <t>Moment (m.kg)</t>
  </si>
  <si>
    <t>Volume (L.)</t>
  </si>
  <si>
    <t>Essence Principal</t>
  </si>
  <si>
    <t>Total Essence</t>
  </si>
  <si>
    <t>TOTAL GENERAL</t>
  </si>
  <si>
    <t>ROBIN DR 400-120</t>
  </si>
  <si>
    <t>Pilote + pax Avant</t>
  </si>
  <si>
    <t>Pax Arrière</t>
  </si>
  <si>
    <t>Masse essence réserv. Principal</t>
  </si>
  <si>
    <t>Kg</t>
  </si>
  <si>
    <t xml:space="preserve">PREPARATION TABLEAU DE CHARGEMENT ET DE CENTRAGE </t>
  </si>
  <si>
    <t xml:space="preserve">   Entrez les valeurs dans les cases blanches</t>
  </si>
  <si>
    <t>Masse sans essence</t>
  </si>
  <si>
    <t>MASSE TOTALE AU DECOLLAGE</t>
  </si>
  <si>
    <r>
      <t xml:space="preserve">Bagages </t>
    </r>
    <r>
      <rPr>
        <i/>
        <sz val="9"/>
        <rFont val="Arial"/>
        <family val="2"/>
      </rPr>
      <t>(maximum 40 kg)</t>
    </r>
  </si>
  <si>
    <r>
      <t xml:space="preserve">Volume essence Rés. Principal </t>
    </r>
    <r>
      <rPr>
        <i/>
        <sz val="9"/>
        <rFont val="Arial"/>
        <family val="2"/>
      </rPr>
      <t>(100 l utilisables)</t>
    </r>
  </si>
  <si>
    <t>F-GDYK</t>
  </si>
  <si>
    <t>DR 400 / 120  F GDYK</t>
  </si>
  <si>
    <t>Masse avion vide (Zéro Carburant)</t>
  </si>
  <si>
    <t>Litres</t>
  </si>
  <si>
    <t>NOTA : MASSE AVION MESUREE VIDE DE CARBURANT</t>
  </si>
  <si>
    <t>AVION VIDE (zéro carburant et huile incluse)</t>
  </si>
  <si>
    <t>Nom du pilote</t>
  </si>
  <si>
    <t>RAPPEL - Masse maxi sur la banquette arrière: 80 kg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</si>
</sst>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,\k\g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6.5"/>
      <color indexed="8"/>
      <name val="Arial"/>
      <family val="2"/>
    </font>
    <font>
      <sz val="10.7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6.5"/>
      <color indexed="8"/>
      <name val="Arial"/>
      <family val="2"/>
    </font>
    <font>
      <b/>
      <sz val="14.5"/>
      <color indexed="8"/>
      <name val="Arial"/>
      <family val="2"/>
    </font>
    <font>
      <sz val="11.4"/>
      <color indexed="8"/>
      <name val="Arial"/>
      <family val="2"/>
    </font>
    <font>
      <sz val="7.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4" fontId="0" fillId="0" borderId="16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0" borderId="23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/>
    </xf>
    <xf numFmtId="2" fontId="10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center"/>
      <protection/>
    </xf>
    <xf numFmtId="174" fontId="5" fillId="35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22" fontId="10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3" fillId="33" borderId="0" xfId="0" applyFont="1" applyFill="1" applyAlignment="1" applyProtection="1">
      <alignment horizontal="right"/>
      <protection/>
    </xf>
    <xf numFmtId="0" fontId="10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0" fillId="35" borderId="35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4" fillId="34" borderId="28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5" fillId="35" borderId="39" xfId="0" applyFont="1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4" fillId="36" borderId="37" xfId="0" applyFont="1" applyFill="1" applyBorder="1" applyAlignment="1" applyProtection="1">
      <alignment horizontal="center"/>
      <protection/>
    </xf>
    <xf numFmtId="0" fontId="4" fillId="36" borderId="39" xfId="0" applyFont="1" applyFill="1" applyBorder="1" applyAlignment="1" applyProtection="1">
      <alignment horizontal="center"/>
      <protection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22" fontId="13" fillId="0" borderId="47" xfId="0" applyNumberFormat="1" applyFont="1" applyBorder="1" applyAlignment="1">
      <alignment horizontal="center"/>
    </xf>
    <xf numFmtId="22" fontId="13" fillId="0" borderId="48" xfId="0" applyNumberFormat="1" applyFont="1" applyBorder="1" applyAlignment="1">
      <alignment horizontal="center"/>
    </xf>
    <xf numFmtId="0" fontId="0" fillId="35" borderId="11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0.013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7"/>
          <c:w val="0.91125"/>
          <c:h val="0.661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Résultat!$L$6:$L$10</c:f>
              <c:numCache/>
            </c:numRef>
          </c:xVal>
          <c:yVal>
            <c:numRef>
              <c:f>Résultat!$K$6:$K$10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Résultat!$D$21</c:f>
              <c:numCache/>
            </c:numRef>
          </c:xVal>
          <c:yVal>
            <c:numRef>
              <c:f>Résultat!$C$21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Résultat!$D$13</c:f>
              <c:numCache/>
            </c:numRef>
          </c:xVal>
          <c:yVal>
            <c:numRef>
              <c:f>Résultat!$C$13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(Résultat!$D$21,Résultat!$D$13)</c:f>
              <c:numCache/>
            </c:numRef>
          </c:xVal>
          <c:yVal>
            <c:numRef>
              <c:f>(Résultat!$C$21,Résultat!$C$13)</c:f>
              <c:numCache/>
            </c:numRef>
          </c:yVal>
          <c:smooth val="0"/>
        </c:ser>
        <c:axId val="19112054"/>
        <c:axId val="37790759"/>
      </c:scatterChart>
      <c:valAx>
        <c:axId val="19112054"/>
        <c:scaling>
          <c:orientation val="minMax"/>
          <c:max val="0.6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0759"/>
        <c:crossesAt val="580"/>
        <c:crossBetween val="midCat"/>
        <c:dispUnits/>
        <c:majorUnit val="0.1"/>
        <c:minorUnit val="0.01"/>
      </c:valAx>
      <c:valAx>
        <c:axId val="37790759"/>
        <c:scaling>
          <c:orientation val="minMax"/>
          <c:max val="1080"/>
          <c:min val="5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2054"/>
        <c:crossesAt val="0.2"/>
        <c:crossBetween val="midCat"/>
        <c:dispUnits/>
        <c:majorUnit val="10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75"/>
          <c:y val="0.35075"/>
          <c:w val="0.4325"/>
          <c:h val="0.3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0.30625</cdr:y>
    </cdr:from>
    <cdr:to>
      <cdr:x>0.608</cdr:x>
      <cdr:y>0.339</cdr:y>
    </cdr:to>
    <cdr:sp fLocksText="0">
      <cdr:nvSpPr>
        <cdr:cNvPr id="1" name="Zone de texte 2"/>
        <cdr:cNvSpPr txBox="1">
          <a:spLocks noChangeArrowheads="1"/>
        </cdr:cNvSpPr>
      </cdr:nvSpPr>
      <cdr:spPr>
        <a:xfrm>
          <a:off x="2457450" y="131445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0.3035</cdr:y>
    </cdr:from>
    <cdr:to>
      <cdr:x>0.5035</cdr:x>
      <cdr:y>0.33575</cdr:y>
    </cdr:to>
    <cdr:sp fLocksText="0">
      <cdr:nvSpPr>
        <cdr:cNvPr id="2" name="Zone de texte 3"/>
        <cdr:cNvSpPr txBox="1">
          <a:spLocks noChangeArrowheads="1"/>
        </cdr:cNvSpPr>
      </cdr:nvSpPr>
      <cdr:spPr>
        <a:xfrm>
          <a:off x="2505075" y="12954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0.439</cdr:x>
      <cdr:y>0.3185</cdr:y>
    </cdr:from>
    <cdr:to>
      <cdr:x>0.611</cdr:x>
      <cdr:y>0.348</cdr:y>
    </cdr:to>
    <cdr:sp fLocksText="0">
      <cdr:nvSpPr>
        <cdr:cNvPr id="3" name="Zone de texte 4"/>
        <cdr:cNvSpPr txBox="1">
          <a:spLocks noChangeArrowheads="1"/>
        </cdr:cNvSpPr>
      </cdr:nvSpPr>
      <cdr:spPr>
        <a:xfrm>
          <a:off x="2505075" y="1362075"/>
          <a:ext cx="981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0.2795</cdr:y>
    </cdr:from>
    <cdr:to>
      <cdr:x>0.47675</cdr:x>
      <cdr:y>0.30625</cdr:y>
    </cdr:to>
    <cdr:sp>
      <cdr:nvSpPr>
        <cdr:cNvPr id="4" name="Zone de texte 5"/>
        <cdr:cNvSpPr txBox="1">
          <a:spLocks noChangeArrowheads="1"/>
        </cdr:cNvSpPr>
      </cdr:nvSpPr>
      <cdr:spPr>
        <a:xfrm>
          <a:off x="1066800" y="1200150"/>
          <a:ext cx="1647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 900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4</xdr:col>
      <xdr:colOff>866775</xdr:colOff>
      <xdr:row>49</xdr:row>
      <xdr:rowOff>85725</xdr:rowOff>
    </xdr:to>
    <xdr:graphicFrame>
      <xdr:nvGraphicFramePr>
        <xdr:cNvPr id="1" name="Graphique 4"/>
        <xdr:cNvGraphicFramePr/>
      </xdr:nvGraphicFramePr>
      <xdr:xfrm>
        <a:off x="9525" y="4191000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31"/>
  <sheetViews>
    <sheetView showGridLines="0" tabSelected="1" zoomScalePageLayoutView="0" workbookViewId="0" topLeftCell="A1">
      <selection activeCell="F21" sqref="F21"/>
    </sheetView>
  </sheetViews>
  <sheetFormatPr defaultColWidth="11.421875" defaultRowHeight="12.75"/>
  <cols>
    <col min="1" max="1" width="1.7109375" style="1" customWidth="1"/>
    <col min="2" max="2" width="25.57421875" style="1" customWidth="1"/>
    <col min="3" max="3" width="12.140625" style="1" customWidth="1"/>
    <col min="4" max="4" width="9.8515625" style="1" customWidth="1"/>
    <col min="5" max="5" width="4.421875" style="1" customWidth="1"/>
    <col min="6" max="6" width="37.00390625" style="1" customWidth="1"/>
    <col min="7" max="7" width="2.57421875" style="1" customWidth="1"/>
    <col min="8" max="16384" width="11.421875" style="1" customWidth="1"/>
  </cols>
  <sheetData>
    <row r="1" spans="1:1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63" t="s">
        <v>19</v>
      </c>
      <c r="C2" s="64"/>
      <c r="D2" s="64"/>
      <c r="E2" s="64"/>
      <c r="F2" s="65"/>
      <c r="G2" s="2"/>
      <c r="H2" s="2"/>
      <c r="I2" s="2"/>
      <c r="J2" s="2"/>
      <c r="K2" s="2"/>
    </row>
    <row r="3" spans="1:11" ht="17.25">
      <c r="A3" s="2"/>
      <c r="B3" s="66" t="s">
        <v>26</v>
      </c>
      <c r="C3" s="67"/>
      <c r="D3" s="67"/>
      <c r="E3" s="67"/>
      <c r="F3" s="68"/>
      <c r="G3" s="2"/>
      <c r="H3" s="2"/>
      <c r="I3" s="2"/>
      <c r="J3" s="2"/>
      <c r="K3" s="2"/>
    </row>
    <row r="4" spans="1:11" ht="17.25">
      <c r="A4" s="48"/>
      <c r="B4" s="49" t="s">
        <v>20</v>
      </c>
      <c r="C4" s="50"/>
      <c r="D4" s="93" t="s">
        <v>32</v>
      </c>
      <c r="E4" s="50"/>
      <c r="F4" s="51"/>
      <c r="G4" s="48"/>
      <c r="H4" s="48"/>
      <c r="I4" s="48"/>
      <c r="J4" s="48"/>
      <c r="K4" s="48"/>
    </row>
    <row r="5" spans="1:11" ht="3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56" customFormat="1" ht="12.75" customHeight="1">
      <c r="A6" s="52"/>
      <c r="B6" s="53" t="s">
        <v>31</v>
      </c>
      <c r="C6" s="61"/>
      <c r="D6" s="61"/>
      <c r="E6" s="54"/>
      <c r="F6" s="55">
        <f ca="1">NOW()</f>
        <v>44536.34053645833</v>
      </c>
      <c r="G6" s="52"/>
      <c r="H6" s="52"/>
      <c r="I6" s="52"/>
      <c r="J6" s="52"/>
      <c r="K6" s="52"/>
    </row>
    <row r="7" spans="1:11" ht="3" customHeight="1">
      <c r="A7" s="2"/>
      <c r="B7" s="2"/>
      <c r="C7" s="2"/>
      <c r="D7" s="2"/>
      <c r="E7" s="31"/>
      <c r="F7" s="2"/>
      <c r="G7" s="2"/>
      <c r="H7" s="2"/>
      <c r="I7" s="2"/>
      <c r="J7" s="2"/>
      <c r="K7" s="2"/>
    </row>
    <row r="8" spans="1:11" s="35" customFormat="1" ht="11.25">
      <c r="A8" s="32"/>
      <c r="B8" s="58" t="s">
        <v>27</v>
      </c>
      <c r="C8" s="59"/>
      <c r="D8" s="33">
        <v>577.4</v>
      </c>
      <c r="E8" s="34" t="s">
        <v>18</v>
      </c>
      <c r="F8" s="32"/>
      <c r="G8" s="32"/>
      <c r="H8" s="32"/>
      <c r="I8" s="32"/>
      <c r="J8" s="32"/>
      <c r="K8" s="32"/>
    </row>
    <row r="9" spans="1:11" s="35" customFormat="1" ht="11.25">
      <c r="A9" s="32"/>
      <c r="B9" s="58" t="s">
        <v>15</v>
      </c>
      <c r="C9" s="59"/>
      <c r="D9" s="36"/>
      <c r="E9" s="34" t="s">
        <v>18</v>
      </c>
      <c r="F9" s="32"/>
      <c r="G9" s="32"/>
      <c r="H9" s="32"/>
      <c r="I9" s="32"/>
      <c r="J9" s="32"/>
      <c r="K9" s="32"/>
    </row>
    <row r="10" spans="1:11" s="35" customFormat="1" ht="12">
      <c r="A10" s="32"/>
      <c r="B10" s="58" t="s">
        <v>16</v>
      </c>
      <c r="C10" s="59"/>
      <c r="D10" s="36"/>
      <c r="E10" s="34" t="s">
        <v>18</v>
      </c>
      <c r="F10" s="94" t="str">
        <f>IF(D10&gt;80,"ATTENTION LA MASSE MAXI SUR LA BANQUETTE ARRIERE EST DE 80 Kg"," ")</f>
        <v> </v>
      </c>
      <c r="G10" s="32"/>
      <c r="H10" s="32"/>
      <c r="I10" s="32"/>
      <c r="J10" s="32"/>
      <c r="K10" s="32"/>
    </row>
    <row r="11" spans="1:11" s="35" customFormat="1" ht="12">
      <c r="A11" s="32"/>
      <c r="B11" s="58" t="s">
        <v>23</v>
      </c>
      <c r="C11" s="59"/>
      <c r="D11" s="36"/>
      <c r="E11" s="34" t="s">
        <v>18</v>
      </c>
      <c r="F11" s="60" t="str">
        <f>IF(D11&gt;40,"ATTENTION LA MASSE MAXI DE BAGAGE EST DE 40 Kg"," ")</f>
        <v> </v>
      </c>
      <c r="G11" s="60"/>
      <c r="H11" s="60"/>
      <c r="I11" s="60"/>
      <c r="J11" s="60"/>
      <c r="K11" s="32"/>
    </row>
    <row r="12" spans="1:11" ht="6" customHeight="1">
      <c r="A12" s="2"/>
      <c r="B12" s="2"/>
      <c r="C12" s="2"/>
      <c r="D12" s="2"/>
      <c r="E12" s="30"/>
      <c r="F12" s="2"/>
      <c r="G12" s="2"/>
      <c r="H12" s="2"/>
      <c r="I12" s="2"/>
      <c r="J12" s="2"/>
      <c r="K12" s="2"/>
    </row>
    <row r="13" spans="1:11" s="35" customFormat="1" ht="12">
      <c r="A13" s="32"/>
      <c r="B13" s="58" t="s">
        <v>21</v>
      </c>
      <c r="C13" s="59"/>
      <c r="D13" s="33">
        <f>SUM(D8:D11)</f>
        <v>577.4</v>
      </c>
      <c r="E13" s="34" t="s">
        <v>18</v>
      </c>
      <c r="F13" s="60"/>
      <c r="G13" s="60"/>
      <c r="H13" s="60"/>
      <c r="I13" s="60"/>
      <c r="J13" s="60"/>
      <c r="K13" s="32"/>
    </row>
    <row r="14" spans="1:11" ht="5.25" customHeight="1">
      <c r="A14" s="2"/>
      <c r="B14" s="2"/>
      <c r="C14" s="2"/>
      <c r="D14" s="2"/>
      <c r="E14" s="30"/>
      <c r="F14" s="2"/>
      <c r="G14" s="2"/>
      <c r="H14" s="2"/>
      <c r="I14" s="2"/>
      <c r="J14" s="2"/>
      <c r="K14" s="2"/>
    </row>
    <row r="15" spans="1:11" s="39" customFormat="1" ht="12.75">
      <c r="A15" s="37"/>
      <c r="B15" s="69" t="s">
        <v>24</v>
      </c>
      <c r="C15" s="69"/>
      <c r="D15" s="38"/>
      <c r="E15" s="45" t="s">
        <v>28</v>
      </c>
      <c r="F15" s="2"/>
      <c r="G15" s="2"/>
      <c r="H15" s="2"/>
      <c r="I15" s="2"/>
      <c r="J15" s="2"/>
      <c r="K15" s="2"/>
    </row>
    <row r="16" spans="1:11" s="35" customFormat="1" ht="12">
      <c r="A16" s="32"/>
      <c r="B16" s="58" t="s">
        <v>17</v>
      </c>
      <c r="C16" s="58"/>
      <c r="D16" s="40">
        <f>D15*0.72</f>
        <v>0</v>
      </c>
      <c r="E16" s="34" t="s">
        <v>18</v>
      </c>
      <c r="F16" s="60" t="str">
        <f>IF(D15&gt;100,"ATTENTION MAXI CARBURANT UTILISABLE: 100 litres"," ")</f>
        <v> </v>
      </c>
      <c r="G16" s="60"/>
      <c r="H16" s="60"/>
      <c r="I16" s="60"/>
      <c r="J16" s="60"/>
      <c r="K16" s="32"/>
    </row>
    <row r="17" spans="1:11" ht="6" customHeight="1">
      <c r="A17" s="2"/>
      <c r="B17" s="2"/>
      <c r="C17" s="2"/>
      <c r="D17" s="2"/>
      <c r="E17" s="31"/>
      <c r="F17" s="2"/>
      <c r="G17" s="2"/>
      <c r="H17" s="2"/>
      <c r="I17" s="2"/>
      <c r="J17" s="2"/>
      <c r="K17" s="2"/>
    </row>
    <row r="18" spans="1:11" s="44" customFormat="1" ht="12.75">
      <c r="A18" s="41"/>
      <c r="B18" s="57" t="s">
        <v>22</v>
      </c>
      <c r="C18" s="57"/>
      <c r="D18" s="42">
        <f>D13+D16</f>
        <v>577.4</v>
      </c>
      <c r="E18" s="43" t="s">
        <v>18</v>
      </c>
      <c r="F18" s="41"/>
      <c r="G18" s="41"/>
      <c r="H18" s="41"/>
      <c r="I18" s="41"/>
      <c r="J18" s="41"/>
      <c r="K18" s="41"/>
    </row>
    <row r="19" spans="1:11" s="39" customFormat="1" ht="36" customHeight="1">
      <c r="A19" s="37"/>
      <c r="B19" s="62" t="str">
        <f>IF(D18&gt;900,"ATTENTION LA MASSE TOTALE AU DECOLLAGE  
DEPASSE LA MASSE MAXIMALE AUTORISEE QUI EST DE 900 Kg"," ")</f>
        <v> </v>
      </c>
      <c r="C19" s="62"/>
      <c r="D19" s="62"/>
      <c r="E19" s="62"/>
      <c r="F19" s="62"/>
      <c r="G19" s="37"/>
      <c r="H19" s="37"/>
      <c r="I19" s="37"/>
      <c r="J19" s="37"/>
      <c r="K19" s="37"/>
    </row>
    <row r="20" spans="1:1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sheet="1"/>
  <mergeCells count="15">
    <mergeCell ref="C6:D6"/>
    <mergeCell ref="B19:F19"/>
    <mergeCell ref="B2:F2"/>
    <mergeCell ref="B3:F3"/>
    <mergeCell ref="B13:C13"/>
    <mergeCell ref="B15:C15"/>
    <mergeCell ref="B16:C16"/>
    <mergeCell ref="B18:C18"/>
    <mergeCell ref="B8:C8"/>
    <mergeCell ref="B9:C9"/>
    <mergeCell ref="F13:J13"/>
    <mergeCell ref="F11:J11"/>
    <mergeCell ref="F16:J16"/>
    <mergeCell ref="B10:C10"/>
    <mergeCell ref="B11:C11"/>
  </mergeCells>
  <conditionalFormatting sqref="D18">
    <cfRule type="cellIs" priority="1" dxfId="0" operator="greaterThan" stopIfTrue="1">
      <formula>900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21"/>
  <sheetViews>
    <sheetView showZeros="0" zoomScalePageLayoutView="0" workbookViewId="0" topLeftCell="A1">
      <selection activeCell="A3" sqref="A3:B3"/>
    </sheetView>
  </sheetViews>
  <sheetFormatPr defaultColWidth="11.421875" defaultRowHeight="12.75"/>
  <cols>
    <col min="1" max="1" width="29.7109375" style="1" customWidth="1"/>
    <col min="2" max="2" width="13.7109375" style="1" customWidth="1"/>
    <col min="3" max="5" width="14.7109375" style="1" customWidth="1"/>
    <col min="6" max="16384" width="11.421875" style="1" customWidth="1"/>
  </cols>
  <sheetData>
    <row r="1" ht="13.5" thickBot="1"/>
    <row r="2" spans="1:5" ht="15.75" customHeight="1" thickBot="1" thickTop="1">
      <c r="A2" s="4" t="s">
        <v>1</v>
      </c>
      <c r="B2" s="5"/>
      <c r="C2" s="75" t="s">
        <v>14</v>
      </c>
      <c r="D2" s="76"/>
      <c r="E2" s="77"/>
    </row>
    <row r="3" spans="1:5" ht="21" thickBot="1">
      <c r="A3" s="87">
        <f>Saisie!C6</f>
        <v>0</v>
      </c>
      <c r="B3" s="88"/>
      <c r="C3" s="78" t="s">
        <v>25</v>
      </c>
      <c r="D3" s="79"/>
      <c r="E3" s="80"/>
    </row>
    <row r="4" spans="1:5" ht="14.25" thickBot="1" thickTop="1">
      <c r="A4" s="89">
        <f ca="1">NOW()</f>
        <v>44536.34053645833</v>
      </c>
      <c r="B4" s="90"/>
      <c r="C4" s="72" t="s">
        <v>2</v>
      </c>
      <c r="D4" s="73"/>
      <c r="E4" s="74"/>
    </row>
    <row r="5" spans="1:5" ht="12.75">
      <c r="A5" s="6"/>
      <c r="B5" s="6"/>
      <c r="C5" s="7"/>
      <c r="D5" s="7"/>
      <c r="E5" s="7"/>
    </row>
    <row r="6" spans="1:12" ht="12.75">
      <c r="A6" s="8" t="s">
        <v>29</v>
      </c>
      <c r="K6" s="1">
        <v>275</v>
      </c>
      <c r="L6" s="1">
        <v>0.205</v>
      </c>
    </row>
    <row r="7" spans="11:12" ht="13.5" thickBot="1">
      <c r="K7" s="1">
        <v>760</v>
      </c>
      <c r="L7" s="1">
        <v>0.205</v>
      </c>
    </row>
    <row r="8" spans="1:12" ht="14.25" thickBot="1" thickTop="1">
      <c r="A8" s="9"/>
      <c r="B8" s="9"/>
      <c r="C8" s="10" t="s">
        <v>7</v>
      </c>
      <c r="D8" s="11" t="s">
        <v>8</v>
      </c>
      <c r="E8" s="12" t="s">
        <v>9</v>
      </c>
      <c r="K8" s="1">
        <v>900</v>
      </c>
      <c r="L8" s="1">
        <v>0.428</v>
      </c>
    </row>
    <row r="9" spans="1:12" ht="13.5" thickTop="1">
      <c r="A9" s="91" t="s">
        <v>30</v>
      </c>
      <c r="B9" s="92"/>
      <c r="C9" s="13">
        <v>577.4</v>
      </c>
      <c r="D9" s="14">
        <v>0.329</v>
      </c>
      <c r="E9" s="15">
        <f>C9*D9</f>
        <v>189.9646</v>
      </c>
      <c r="G9" s="1" t="s">
        <v>0</v>
      </c>
      <c r="K9" s="1">
        <v>900</v>
      </c>
      <c r="L9" s="1">
        <v>0.564</v>
      </c>
    </row>
    <row r="10" spans="1:12" ht="12.75">
      <c r="A10" s="70" t="s">
        <v>3</v>
      </c>
      <c r="B10" s="71"/>
      <c r="C10" s="16">
        <f>Saisie!D9</f>
        <v>0</v>
      </c>
      <c r="D10" s="3">
        <v>0.41</v>
      </c>
      <c r="E10" s="17">
        <f>C10*D10</f>
        <v>0</v>
      </c>
      <c r="K10" s="1">
        <v>577.4</v>
      </c>
      <c r="L10" s="1">
        <v>0.564</v>
      </c>
    </row>
    <row r="11" spans="1:5" ht="12.75">
      <c r="A11" s="70" t="s">
        <v>4</v>
      </c>
      <c r="B11" s="71"/>
      <c r="C11" s="16">
        <f>Saisie!D10</f>
        <v>0</v>
      </c>
      <c r="D11" s="3">
        <v>1.19</v>
      </c>
      <c r="E11" s="17">
        <f>C11*D11</f>
        <v>0</v>
      </c>
    </row>
    <row r="12" spans="1:5" ht="13.5" thickBot="1">
      <c r="A12" s="83" t="s">
        <v>5</v>
      </c>
      <c r="B12" s="84"/>
      <c r="C12" s="18">
        <f>Saisie!D11</f>
        <v>0</v>
      </c>
      <c r="D12" s="19">
        <v>1.9</v>
      </c>
      <c r="E12" s="20">
        <f>C12*D12</f>
        <v>0</v>
      </c>
    </row>
    <row r="13" spans="1:5" ht="16.5" thickBot="1" thickTop="1">
      <c r="A13" s="85" t="s">
        <v>6</v>
      </c>
      <c r="B13" s="86"/>
      <c r="C13" s="21">
        <f>SUM(C9:C12)</f>
        <v>577.4</v>
      </c>
      <c r="D13" s="22">
        <f>E13/C13</f>
        <v>0.329</v>
      </c>
      <c r="E13" s="23">
        <f>SUM(E9:E12)</f>
        <v>189.9646</v>
      </c>
    </row>
    <row r="14" ht="13.5" thickTop="1"/>
    <row r="15" ht="13.5" thickBot="1"/>
    <row r="16" spans="1:5" ht="14.25" thickBot="1" thickTop="1">
      <c r="A16" s="24"/>
      <c r="B16" s="25" t="s">
        <v>10</v>
      </c>
      <c r="C16" s="26"/>
      <c r="D16" s="9"/>
      <c r="E16" s="9"/>
    </row>
    <row r="17" spans="1:5" ht="14.25" thickBot="1" thickTop="1">
      <c r="A17" s="27" t="s">
        <v>11</v>
      </c>
      <c r="B17" s="14">
        <f>Saisie!D15</f>
        <v>0</v>
      </c>
      <c r="C17" s="14">
        <f>Saisie!D16</f>
        <v>0</v>
      </c>
      <c r="D17" s="14">
        <v>1.12</v>
      </c>
      <c r="E17" s="28">
        <f>C17*D17</f>
        <v>0</v>
      </c>
    </row>
    <row r="18" spans="1:5" ht="16.5" thickBot="1" thickTop="1">
      <c r="A18" s="29" t="s">
        <v>12</v>
      </c>
      <c r="B18" s="22">
        <f>B17</f>
        <v>0</v>
      </c>
      <c r="C18" s="22">
        <f>C17</f>
        <v>0</v>
      </c>
      <c r="D18" s="22" t="e">
        <f>E18/C18</f>
        <v>#DIV/0!</v>
      </c>
      <c r="E18" s="23">
        <f>E17</f>
        <v>0</v>
      </c>
    </row>
    <row r="19" ht="13.5" thickTop="1"/>
    <row r="20" ht="13.5" thickBot="1"/>
    <row r="21" spans="1:5" ht="18" thickBot="1" thickTop="1">
      <c r="A21" s="81" t="s">
        <v>13</v>
      </c>
      <c r="B21" s="82"/>
      <c r="C21" s="46">
        <f>C18+C13</f>
        <v>577.4</v>
      </c>
      <c r="D21" s="46">
        <f>E21/C21</f>
        <v>0.329</v>
      </c>
      <c r="E21" s="47">
        <f>E18+E13</f>
        <v>189.9646</v>
      </c>
    </row>
    <row r="22" ht="13.5" thickTop="1"/>
  </sheetData>
  <sheetProtection/>
  <mergeCells count="11">
    <mergeCell ref="A9:B9"/>
    <mergeCell ref="A10:B10"/>
    <mergeCell ref="A11:B11"/>
    <mergeCell ref="C4:E4"/>
    <mergeCell ref="C2:E2"/>
    <mergeCell ref="C3:E3"/>
    <mergeCell ref="A21:B21"/>
    <mergeCell ref="A12:B12"/>
    <mergeCell ref="A13:B13"/>
    <mergeCell ref="A3:B3"/>
    <mergeCell ref="A4:B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2020-10-12T14:56:28Z</cp:lastPrinted>
  <dcterms:created xsi:type="dcterms:W3CDTF">1996-10-21T11:03:58Z</dcterms:created>
  <dcterms:modified xsi:type="dcterms:W3CDTF">2021-12-06T07:10:30Z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-752630410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