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activeTab="0"/>
  </bookViews>
  <sheets>
    <sheet name="Saisie" sheetId="1" r:id="rId1"/>
    <sheet name="Résultat" sheetId="2" r:id="rId2"/>
    <sheet name="Version Imprimable" sheetId="3" state="hidden" r:id="rId3"/>
  </sheets>
  <definedNames>
    <definedName name="_xlnm.Print_Area" localSheetId="1">'Résultat'!$A$1:$E$53</definedName>
    <definedName name="_xlnm.Print_Area" localSheetId="2">'Version Imprimable'!$A$1:$E$51</definedName>
  </definedNames>
  <calcPr fullCalcOnLoad="1"/>
</workbook>
</file>

<file path=xl/sharedStrings.xml><?xml version="1.0" encoding="utf-8"?>
<sst xmlns="http://schemas.openxmlformats.org/spreadsheetml/2006/main" count="67" uniqueCount="30">
  <si>
    <t xml:space="preserve"> </t>
  </si>
  <si>
    <t>AERO-CLUB D'ANDERNOS</t>
  </si>
  <si>
    <t>TABLEAU CHARGEMENT ET CENTRAGE</t>
  </si>
  <si>
    <t>AVION VIDE (huile incluse)</t>
  </si>
  <si>
    <t>PILOTE + PAX AVANT</t>
  </si>
  <si>
    <t>TOTAL AVION SANS ESSENCE</t>
  </si>
  <si>
    <t>Masse (kg)</t>
  </si>
  <si>
    <t>Bras Levier (m)</t>
  </si>
  <si>
    <t>Moment (m.kg)</t>
  </si>
  <si>
    <t>Volume (L.)</t>
  </si>
  <si>
    <t>Total Essence</t>
  </si>
  <si>
    <t>TOTAL GENERAL</t>
  </si>
  <si>
    <t>CESSNA F150L</t>
  </si>
  <si>
    <t>F-BUBN</t>
  </si>
  <si>
    <t>Essence (98 l. max)</t>
  </si>
  <si>
    <t xml:space="preserve">PREPARATION TABLEAU DE CHARGEMENT ET DE CENTRAGE </t>
  </si>
  <si>
    <t xml:space="preserve">   Entrez les valeurs dans les cases blanches</t>
  </si>
  <si>
    <t>Kg</t>
  </si>
  <si>
    <t>Pilote + pax Avant</t>
  </si>
  <si>
    <r>
      <t xml:space="preserve">Bagages  </t>
    </r>
    <r>
      <rPr>
        <i/>
        <sz val="9"/>
        <rFont val="Arial"/>
        <family val="0"/>
      </rPr>
      <t>(maximum 54 kg)</t>
    </r>
  </si>
  <si>
    <t>Masse sans essence</t>
  </si>
  <si>
    <t>Masse essence réserv. Principal</t>
  </si>
  <si>
    <t>MASSE TOTALE AU DECOLLAGE</t>
  </si>
  <si>
    <t>BAGAGES  (54kg max.)</t>
  </si>
  <si>
    <t>NOTA : MASSE AVION MESUREE AVEC 13 LITRES D'ESSENCE INUTILISABLE</t>
  </si>
  <si>
    <t>CESSNA F 150L  F BUBN</t>
  </si>
  <si>
    <r>
      <t xml:space="preserve">Volume essence réservoir </t>
    </r>
    <r>
      <rPr>
        <i/>
        <sz val="9"/>
        <rFont val="Arial"/>
        <family val="0"/>
      </rPr>
      <t>(85 litres utilisables)</t>
    </r>
  </si>
  <si>
    <t>Masse avion vide + carburant non consommable</t>
  </si>
  <si>
    <t xml:space="preserve">Litres </t>
  </si>
  <si>
    <t>Nom du pilote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</si>
</sst>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.000"/>
  </numFmts>
  <fonts count="6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b/>
      <sz val="10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7"/>
      <name val="Arial"/>
      <family val="2"/>
    </font>
    <font>
      <b/>
      <sz val="14"/>
      <name val="Arial"/>
      <family val="2"/>
    </font>
    <font>
      <b/>
      <sz val="9"/>
      <color indexed="18"/>
      <name val="Arial"/>
      <family val="2"/>
    </font>
    <font>
      <sz val="9"/>
      <name val="Arial"/>
      <family val="0"/>
    </font>
    <font>
      <i/>
      <sz val="9"/>
      <name val="Arial"/>
      <family val="0"/>
    </font>
    <font>
      <b/>
      <sz val="9"/>
      <color indexed="10"/>
      <name val="Arial"/>
      <family val="0"/>
    </font>
    <font>
      <b/>
      <sz val="10"/>
      <name val="Arial"/>
      <family val="2"/>
    </font>
    <font>
      <b/>
      <sz val="9"/>
      <color indexed="5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6"/>
      <color indexed="8"/>
      <name val="Arial"/>
      <family val="0"/>
    </font>
    <font>
      <sz val="10.5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4.7"/>
      <color indexed="8"/>
      <name val="Arial"/>
      <family val="0"/>
    </font>
    <font>
      <sz val="10.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4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0" fontId="11" fillId="33" borderId="10" xfId="0" applyFont="1" applyFill="1" applyBorder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1" fillId="0" borderId="11" xfId="0" applyFont="1" applyBorder="1" applyAlignment="1" applyProtection="1">
      <alignment horizontal="right"/>
      <protection locked="0"/>
    </xf>
    <xf numFmtId="0" fontId="0" fillId="33" borderId="0" xfId="0" applyFill="1" applyBorder="1" applyAlignment="1" applyProtection="1">
      <alignment horizontal="left"/>
      <protection/>
    </xf>
    <xf numFmtId="0" fontId="11" fillId="33" borderId="0" xfId="0" applyFont="1" applyFill="1" applyAlignment="1" applyProtection="1">
      <alignment vertical="center"/>
      <protection/>
    </xf>
    <xf numFmtId="0" fontId="11" fillId="0" borderId="12" xfId="0" applyFont="1" applyBorder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/>
    </xf>
    <xf numFmtId="2" fontId="11" fillId="33" borderId="10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2" fontId="14" fillId="33" borderId="10" xfId="0" applyNumberFormat="1" applyFont="1" applyFill="1" applyBorder="1" applyAlignment="1" applyProtection="1">
      <alignment horizontal="right"/>
      <protection/>
    </xf>
    <xf numFmtId="0" fontId="14" fillId="33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34" borderId="13" xfId="0" applyFont="1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6" fillId="35" borderId="16" xfId="0" applyFont="1" applyFill="1" applyBorder="1" applyAlignment="1" applyProtection="1">
      <alignment horizontal="center"/>
      <protection/>
    </xf>
    <xf numFmtId="0" fontId="6" fillId="35" borderId="17" xfId="0" applyFont="1" applyFill="1" applyBorder="1" applyAlignment="1" applyProtection="1">
      <alignment horizontal="center"/>
      <protection/>
    </xf>
    <xf numFmtId="0" fontId="6" fillId="35" borderId="18" xfId="0" applyFont="1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74" fontId="0" fillId="0" borderId="20" xfId="0" applyNumberForma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174" fontId="0" fillId="0" borderId="22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74" fontId="0" fillId="0" borderId="17" xfId="0" applyNumberFormat="1" applyBorder="1" applyAlignment="1" applyProtection="1">
      <alignment/>
      <protection/>
    </xf>
    <xf numFmtId="174" fontId="0" fillId="0" borderId="18" xfId="0" applyNumberFormat="1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6" fillId="35" borderId="25" xfId="0" applyFont="1" applyFill="1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6" fillId="35" borderId="27" xfId="0" applyFont="1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2" fontId="0" fillId="0" borderId="28" xfId="0" applyNumberFormat="1" applyBorder="1" applyAlignment="1" applyProtection="1">
      <alignment/>
      <protection/>
    </xf>
    <xf numFmtId="0" fontId="4" fillId="36" borderId="16" xfId="0" applyFont="1" applyFill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2" fontId="0" fillId="0" borderId="17" xfId="0" applyNumberFormat="1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0" fontId="5" fillId="35" borderId="25" xfId="0" applyFont="1" applyFill="1" applyBorder="1" applyAlignment="1" applyProtection="1">
      <alignment horizontal="center"/>
      <protection/>
    </xf>
    <xf numFmtId="2" fontId="5" fillId="35" borderId="25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Border="1" applyAlignment="1" applyProtection="1">
      <alignment horizontal="left" vertical="center"/>
      <protection/>
    </xf>
    <xf numFmtId="0" fontId="17" fillId="33" borderId="0" xfId="0" applyFont="1" applyFill="1" applyAlignment="1" applyProtection="1">
      <alignment horizontal="right"/>
      <protection/>
    </xf>
    <xf numFmtId="174" fontId="5" fillId="35" borderId="25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right"/>
      <protection/>
    </xf>
    <xf numFmtId="22" fontId="11" fillId="33" borderId="0" xfId="0" applyNumberFormat="1" applyFont="1" applyFill="1" applyAlignment="1" applyProtection="1">
      <alignment horizontal="left"/>
      <protection/>
    </xf>
    <xf numFmtId="0" fontId="1" fillId="34" borderId="29" xfId="0" applyFont="1" applyFill="1" applyBorder="1" applyAlignment="1" applyProtection="1">
      <alignment/>
      <protection/>
    </xf>
    <xf numFmtId="0" fontId="0" fillId="34" borderId="30" xfId="0" applyFill="1" applyBorder="1" applyAlignment="1" applyProtection="1">
      <alignment/>
      <protection/>
    </xf>
    <xf numFmtId="0" fontId="9" fillId="33" borderId="31" xfId="0" applyFont="1" applyFill="1" applyBorder="1" applyAlignment="1" applyProtection="1">
      <alignment horizontal="center"/>
      <protection/>
    </xf>
    <xf numFmtId="0" fontId="9" fillId="33" borderId="32" xfId="0" applyFont="1" applyFill="1" applyBorder="1" applyAlignment="1" applyProtection="1">
      <alignment horizontal="center"/>
      <protection/>
    </xf>
    <xf numFmtId="0" fontId="9" fillId="33" borderId="33" xfId="0" applyFont="1" applyFill="1" applyBorder="1" applyAlignment="1" applyProtection="1">
      <alignment horizontal="center"/>
      <protection/>
    </xf>
    <xf numFmtId="0" fontId="9" fillId="33" borderId="34" xfId="0" applyFont="1" applyFill="1" applyBorder="1" applyAlignment="1" applyProtection="1">
      <alignment horizontal="center"/>
      <protection/>
    </xf>
    <xf numFmtId="0" fontId="9" fillId="33" borderId="35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right"/>
      <protection/>
    </xf>
    <xf numFmtId="0" fontId="11" fillId="33" borderId="0" xfId="0" applyFont="1" applyFill="1" applyBorder="1" applyAlignment="1" applyProtection="1">
      <alignment horizontal="right"/>
      <protection/>
    </xf>
    <xf numFmtId="0" fontId="13" fillId="33" borderId="0" xfId="0" applyFont="1" applyFill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/>
      <protection locked="0"/>
    </xf>
    <xf numFmtId="0" fontId="13" fillId="33" borderId="0" xfId="0" applyFont="1" applyFill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horizontal="right" vertical="center"/>
      <protection/>
    </xf>
    <xf numFmtId="0" fontId="14" fillId="33" borderId="0" xfId="0" applyFont="1" applyFill="1" applyAlignment="1" applyProtection="1">
      <alignment horizontal="right"/>
      <protection/>
    </xf>
    <xf numFmtId="0" fontId="4" fillId="36" borderId="36" xfId="0" applyFont="1" applyFill="1" applyBorder="1" applyAlignment="1" applyProtection="1">
      <alignment horizontal="center"/>
      <protection/>
    </xf>
    <xf numFmtId="0" fontId="4" fillId="36" borderId="37" xfId="0" applyFont="1" applyFill="1" applyBorder="1" applyAlignment="1" applyProtection="1">
      <alignment horizontal="center"/>
      <protection/>
    </xf>
    <xf numFmtId="0" fontId="5" fillId="35" borderId="36" xfId="0" applyFont="1" applyFill="1" applyBorder="1" applyAlignment="1" applyProtection="1">
      <alignment horizontal="center"/>
      <protection/>
    </xf>
    <xf numFmtId="0" fontId="5" fillId="35" borderId="37" xfId="0" applyFont="1" applyFill="1" applyBorder="1" applyAlignment="1" applyProtection="1">
      <alignment horizontal="center"/>
      <protection/>
    </xf>
    <xf numFmtId="0" fontId="6" fillId="35" borderId="13" xfId="0" applyFont="1" applyFill="1" applyBorder="1" applyAlignment="1" applyProtection="1">
      <alignment horizontal="center"/>
      <protection/>
    </xf>
    <xf numFmtId="0" fontId="6" fillId="35" borderId="14" xfId="0" applyFont="1" applyFill="1" applyBorder="1" applyAlignment="1" applyProtection="1">
      <alignment horizontal="center"/>
      <protection/>
    </xf>
    <xf numFmtId="0" fontId="6" fillId="35" borderId="38" xfId="0" applyFont="1" applyFill="1" applyBorder="1" applyAlignment="1" applyProtection="1">
      <alignment horizontal="center"/>
      <protection/>
    </xf>
    <xf numFmtId="0" fontId="6" fillId="35" borderId="39" xfId="0" applyFont="1" applyFill="1" applyBorder="1" applyAlignment="1" applyProtection="1">
      <alignment horizontal="center"/>
      <protection/>
    </xf>
    <xf numFmtId="0" fontId="2" fillId="34" borderId="40" xfId="0" applyFont="1" applyFill="1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18" fillId="0" borderId="42" xfId="0" applyFont="1" applyBorder="1" applyAlignment="1" applyProtection="1">
      <alignment horizontal="center"/>
      <protection/>
    </xf>
    <xf numFmtId="0" fontId="18" fillId="0" borderId="43" xfId="0" applyFont="1" applyBorder="1" applyAlignment="1" applyProtection="1">
      <alignment horizontal="center"/>
      <protection/>
    </xf>
    <xf numFmtId="0" fontId="16" fillId="34" borderId="15" xfId="0" applyFont="1" applyFill="1" applyBorder="1" applyAlignment="1" applyProtection="1">
      <alignment horizontal="center"/>
      <protection/>
    </xf>
    <xf numFmtId="0" fontId="16" fillId="0" borderId="15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 horizontal="center"/>
      <protection/>
    </xf>
    <xf numFmtId="22" fontId="14" fillId="0" borderId="44" xfId="0" applyNumberFormat="1" applyFont="1" applyBorder="1" applyAlignment="1" applyProtection="1">
      <alignment horizontal="center"/>
      <protection/>
    </xf>
    <xf numFmtId="22" fontId="14" fillId="0" borderId="45" xfId="0" applyNumberFormat="1" applyFont="1" applyBorder="1" applyAlignment="1" applyProtection="1">
      <alignment horizontal="center"/>
      <protection/>
    </xf>
    <xf numFmtId="0" fontId="0" fillId="0" borderId="46" xfId="0" applyFont="1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0" fillId="0" borderId="37" xfId="0" applyBorder="1" applyAlignment="1" applyProtection="1">
      <alignment horizontal="center"/>
      <protection/>
    </xf>
    <xf numFmtId="0" fontId="2" fillId="34" borderId="47" xfId="0" applyFont="1" applyFill="1" applyBorder="1" applyAlignment="1" applyProtection="1">
      <alignment horizontal="center"/>
      <protection/>
    </xf>
    <xf numFmtId="0" fontId="16" fillId="34" borderId="26" xfId="0" applyFont="1" applyFill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">
    <dxf>
      <font>
        <b/>
        <i val="0"/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DOMAINE MASSE - BRAS DE LEVIER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"/>
          <c:y val="0.0885"/>
          <c:w val="0.9425"/>
          <c:h val="0.7115"/>
        </c:manualLayout>
      </c:layout>
      <c:scatterChart>
        <c:scatterStyle val="lineMarker"/>
        <c:varyColors val="0"/>
        <c:ser>
          <c:idx val="0"/>
          <c:order val="0"/>
          <c:tx>
            <c:v>Domaine du Centrage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Résultat!$K$3:$K$7</c:f>
              <c:numCache/>
            </c:numRef>
          </c:xVal>
          <c:yVal>
            <c:numRef>
              <c:f>Résultat!$J$3:$J$7</c:f>
              <c:numCache/>
            </c:numRef>
          </c:yVal>
          <c:smooth val="0"/>
        </c:ser>
        <c:ser>
          <c:idx val="1"/>
          <c:order val="1"/>
          <c:tx>
            <c:v>Masse Maxi Structure au Décollage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Résultat!$D$20</c:f>
              <c:numCache/>
            </c:numRef>
          </c:xVal>
          <c:yVal>
            <c:numRef>
              <c:f>Résultat!$C$20</c:f>
              <c:numCache/>
            </c:numRef>
          </c:yVal>
          <c:smooth val="0"/>
        </c:ser>
        <c:ser>
          <c:idx val="2"/>
          <c:order val="2"/>
          <c:tx>
            <c:v>Masse Maxi sans Carburant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Résultat!$D$12</c:f>
              <c:numCache/>
            </c:numRef>
          </c:xVal>
          <c:yVal>
            <c:numRef>
              <c:f>Résultat!$C$12</c:f>
              <c:numCache/>
            </c:numRef>
          </c:yVal>
          <c:smooth val="0"/>
        </c:ser>
        <c:ser>
          <c:idx val="3"/>
          <c:order val="3"/>
          <c:tx>
            <c:v>Evolution du Centrage au cours du Vol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(Résultat!$D$12,Résultat!$D$20)</c:f>
              <c:numCache/>
            </c:numRef>
          </c:xVal>
          <c:yVal>
            <c:numRef>
              <c:f>(Résultat!$C$12,Résultat!$C$20)</c:f>
              <c:numCache/>
            </c:numRef>
          </c:yVal>
          <c:smooth val="0"/>
        </c:ser>
        <c:axId val="45257189"/>
        <c:axId val="4661518"/>
      </c:scatterChart>
      <c:valAx>
        <c:axId val="45257189"/>
        <c:scaling>
          <c:orientation val="minMax"/>
          <c:max val="0.96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1518"/>
        <c:crossesAt val="516"/>
        <c:crossBetween val="midCat"/>
        <c:dispUnits/>
        <c:majorUnit val="0.05"/>
        <c:minorUnit val="0.01"/>
      </c:valAx>
      <c:valAx>
        <c:axId val="4661518"/>
        <c:scaling>
          <c:orientation val="minMax"/>
          <c:max val="750"/>
          <c:min val="5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57189"/>
        <c:crossesAt val="0.2"/>
        <c:crossBetween val="midCat"/>
        <c:dispUnits/>
        <c:majorUnit val="50"/>
        <c:minorUnit val="4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1025"/>
          <c:y val="0.8665"/>
          <c:w val="0.979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DOMAINE MASSE - BRAS DE LEVIER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88"/>
          <c:w val="0.94275"/>
          <c:h val="0.712"/>
        </c:manualLayout>
      </c:layout>
      <c:scatterChart>
        <c:scatterStyle val="lineMarker"/>
        <c:varyColors val="0"/>
        <c:ser>
          <c:idx val="0"/>
          <c:order val="0"/>
          <c:tx>
            <c:v>Domaine du Centrage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0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'Version Imprimable'!$L$5:$L$9</c:f>
              <c:numCache/>
            </c:numRef>
          </c:xVal>
          <c:yVal>
            <c:numRef>
              <c:f>'Version Imprimable'!$K$5:$K$9</c:f>
              <c:numCache/>
            </c:numRef>
          </c:yVal>
          <c:smooth val="0"/>
        </c:ser>
        <c:axId val="41953663"/>
        <c:axId val="42038648"/>
      </c:scatterChart>
      <c:valAx>
        <c:axId val="41953663"/>
        <c:scaling>
          <c:orientation val="minMax"/>
          <c:max val="0.96"/>
          <c:min val="0.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BRAS DE LEVIER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38648"/>
        <c:crossesAt val="516"/>
        <c:crossBetween val="midCat"/>
        <c:dispUnits/>
        <c:majorUnit val="0.05"/>
        <c:minorUnit val="0.01"/>
      </c:valAx>
      <c:valAx>
        <c:axId val="42038648"/>
        <c:scaling>
          <c:orientation val="minMax"/>
          <c:max val="750"/>
          <c:min val="51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MASSE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953663"/>
        <c:crossesAt val="0.2"/>
        <c:crossBetween val="midCat"/>
        <c:dispUnits/>
        <c:majorUnit val="50"/>
        <c:minorUnit val="40"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01025"/>
          <c:y val="0.8665"/>
          <c:w val="0.9797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0.35525</cdr:y>
    </cdr:from>
    <cdr:to>
      <cdr:x>0.73375</cdr:x>
      <cdr:y>0.4055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714625" y="1524000"/>
          <a:ext cx="1476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0.3515</cdr:y>
    </cdr:from>
    <cdr:to>
      <cdr:x>0.58175</cdr:x>
      <cdr:y>0.4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790825" y="15049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0.37425</cdr:y>
    </cdr:from>
    <cdr:to>
      <cdr:x>0.73875</cdr:x>
      <cdr:y>0.419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2790825" y="1600200"/>
          <a:ext cx="1428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0.41575</cdr:x>
      <cdr:y>0.4625</cdr:y>
    </cdr:from>
    <cdr:to>
      <cdr:x>0.52275</cdr:x>
      <cdr:y>0.5085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371725" y="19812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0.25875</cdr:x>
      <cdr:y>0.39875</cdr:y>
    </cdr:from>
    <cdr:to>
      <cdr:x>0.333</cdr:x>
      <cdr:y>0.43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1476375" y="1704975"/>
          <a:ext cx="4286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0.1135</cdr:x>
      <cdr:y>0.11975</cdr:y>
    </cdr:from>
    <cdr:to>
      <cdr:x>0.52275</cdr:x>
      <cdr:y>0.1665</cdr:y>
    </cdr:to>
    <cdr:sp>
      <cdr:nvSpPr>
        <cdr:cNvPr id="6" name="Text Box 6"/>
        <cdr:cNvSpPr txBox="1">
          <a:spLocks noChangeArrowheads="1"/>
        </cdr:cNvSpPr>
      </cdr:nvSpPr>
      <cdr:spPr>
        <a:xfrm>
          <a:off x="647700" y="514350"/>
          <a:ext cx="23431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MAXI AU DECOLLAGE 726 kg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4</xdr:col>
      <xdr:colOff>866775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9525" y="4067175"/>
        <a:ext cx="5715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0.47575</cdr:x>
      <cdr:y>0.35525</cdr:y>
    </cdr:from>
    <cdr:to>
      <cdr:x>0.73375</cdr:x>
      <cdr:y>0.4055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2714625" y="1524000"/>
          <a:ext cx="147637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0.3515</cdr:y>
    </cdr:from>
    <cdr:to>
      <cdr:x>0.58175</cdr:x>
      <cdr:y>0.4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2790825" y="1504950"/>
          <a:ext cx="5334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0.4885</cdr:x>
      <cdr:y>0.37425</cdr:y>
    </cdr:from>
    <cdr:to>
      <cdr:x>0.73875</cdr:x>
      <cdr:y>0.419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2790825" y="1600200"/>
          <a:ext cx="14287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0.41575</cdr:x>
      <cdr:y>0.4625</cdr:y>
    </cdr:from>
    <cdr:to>
      <cdr:x>0.52275</cdr:x>
      <cdr:y>0.509</cdr:y>
    </cdr:to>
    <cdr:sp fLocksText="0">
      <cdr:nvSpPr>
        <cdr:cNvPr id="4" name="Text Box 4"/>
        <cdr:cNvSpPr txBox="1">
          <a:spLocks noChangeArrowheads="1"/>
        </cdr:cNvSpPr>
      </cdr:nvSpPr>
      <cdr:spPr>
        <a:xfrm>
          <a:off x="2371725" y="1981200"/>
          <a:ext cx="6096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0.25875</cdr:x>
      <cdr:y>0.39875</cdr:y>
    </cdr:from>
    <cdr:to>
      <cdr:x>0.333</cdr:x>
      <cdr:y>0.43125</cdr:y>
    </cdr:to>
    <cdr:sp fLocksText="0">
      <cdr:nvSpPr>
        <cdr:cNvPr id="5" name="Text Box 5"/>
        <cdr:cNvSpPr txBox="1">
          <a:spLocks noChangeArrowheads="1"/>
        </cdr:cNvSpPr>
      </cdr:nvSpPr>
      <cdr:spPr>
        <a:xfrm>
          <a:off x="1476375" y="1704975"/>
          <a:ext cx="4286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0</xdr:rowOff>
    </xdr:from>
    <xdr:to>
      <xdr:col>4</xdr:col>
      <xdr:colOff>866775</xdr:colOff>
      <xdr:row>48</xdr:row>
      <xdr:rowOff>85725</xdr:rowOff>
    </xdr:to>
    <xdr:graphicFrame>
      <xdr:nvGraphicFramePr>
        <xdr:cNvPr id="1" name="Chart 1"/>
        <xdr:cNvGraphicFramePr/>
      </xdr:nvGraphicFramePr>
      <xdr:xfrm>
        <a:off x="9525" y="4086225"/>
        <a:ext cx="5715000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25</xdr:row>
      <xdr:rowOff>114300</xdr:rowOff>
    </xdr:from>
    <xdr:to>
      <xdr:col>2</xdr:col>
      <xdr:colOff>123825</xdr:colOff>
      <xdr:row>26</xdr:row>
      <xdr:rowOff>142875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723900" y="4686300"/>
          <a:ext cx="2295525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MASSE MAXI AU DECOLLAGE 726 kg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K30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2" customWidth="1"/>
    <col min="2" max="2" width="25.57421875" style="2" customWidth="1"/>
    <col min="3" max="3" width="13.7109375" style="2" customWidth="1"/>
    <col min="4" max="4" width="9.8515625" style="2" customWidth="1"/>
    <col min="5" max="5" width="5.140625" style="2" customWidth="1"/>
    <col min="6" max="6" width="37.00390625" style="2" customWidth="1"/>
    <col min="7" max="7" width="2.57421875" style="2" customWidth="1"/>
    <col min="8" max="16384" width="11.421875" style="2" customWidth="1"/>
  </cols>
  <sheetData>
    <row r="1" spans="1:1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1"/>
      <c r="B2" s="57" t="s">
        <v>15</v>
      </c>
      <c r="C2" s="58"/>
      <c r="D2" s="58"/>
      <c r="E2" s="58"/>
      <c r="F2" s="59"/>
      <c r="G2" s="1"/>
      <c r="H2" s="1"/>
      <c r="I2" s="1"/>
      <c r="J2" s="1"/>
      <c r="K2" s="1"/>
    </row>
    <row r="3" spans="1:11" ht="18">
      <c r="A3" s="1"/>
      <c r="B3" s="60" t="s">
        <v>25</v>
      </c>
      <c r="C3" s="61"/>
      <c r="D3" s="61"/>
      <c r="E3" s="61"/>
      <c r="F3" s="62"/>
      <c r="G3" s="1"/>
      <c r="H3" s="1"/>
      <c r="I3" s="1"/>
      <c r="J3" s="1"/>
      <c r="K3" s="1"/>
    </row>
    <row r="4" spans="1:11" ht="18">
      <c r="A4" s="1"/>
      <c r="B4" s="3" t="s">
        <v>16</v>
      </c>
      <c r="C4" s="4"/>
      <c r="D4" s="4"/>
      <c r="E4" s="4"/>
      <c r="F4" s="51"/>
      <c r="G4" s="1"/>
      <c r="H4" s="1"/>
      <c r="I4" s="1"/>
      <c r="J4" s="1"/>
      <c r="K4" s="1"/>
    </row>
    <row r="5" spans="1:11" ht="3" customHeight="1">
      <c r="A5" s="1"/>
      <c r="B5" s="1"/>
      <c r="C5" s="1"/>
      <c r="D5" s="1"/>
      <c r="E5" s="5"/>
      <c r="F5" s="1"/>
      <c r="G5" s="1"/>
      <c r="H5" s="1"/>
      <c r="I5" s="1"/>
      <c r="J5" s="1"/>
      <c r="K5" s="1"/>
    </row>
    <row r="6" spans="1:11" s="9" customFormat="1" ht="12.75" customHeight="1">
      <c r="A6" s="6"/>
      <c r="B6" s="53" t="s">
        <v>29</v>
      </c>
      <c r="C6" s="66"/>
      <c r="D6" s="66"/>
      <c r="E6" s="8"/>
      <c r="F6" s="54">
        <f ca="1">NOW()</f>
        <v>44116.708334027775</v>
      </c>
      <c r="G6" s="6"/>
      <c r="H6" s="6"/>
      <c r="I6" s="6"/>
      <c r="J6" s="6"/>
      <c r="K6" s="6"/>
    </row>
    <row r="7" spans="1:11" ht="3" customHeight="1">
      <c r="A7" s="1"/>
      <c r="B7" s="1"/>
      <c r="C7" s="1"/>
      <c r="D7" s="1"/>
      <c r="E7" s="5"/>
      <c r="F7" s="1"/>
      <c r="G7" s="1"/>
      <c r="H7" s="1"/>
      <c r="I7" s="1"/>
      <c r="J7" s="1"/>
      <c r="K7" s="1"/>
    </row>
    <row r="8" spans="1:11" s="9" customFormat="1" ht="12">
      <c r="A8" s="6"/>
      <c r="B8" s="63" t="s">
        <v>27</v>
      </c>
      <c r="C8" s="64"/>
      <c r="D8" s="7">
        <v>522</v>
      </c>
      <c r="E8" s="8" t="s">
        <v>17</v>
      </c>
      <c r="F8" s="6"/>
      <c r="G8" s="6"/>
      <c r="H8" s="6"/>
      <c r="I8" s="6"/>
      <c r="J8" s="6"/>
      <c r="K8" s="6"/>
    </row>
    <row r="9" spans="1:11" s="9" customFormat="1" ht="12">
      <c r="A9" s="6"/>
      <c r="B9" s="63" t="s">
        <v>18</v>
      </c>
      <c r="C9" s="64"/>
      <c r="D9" s="10">
        <v>0</v>
      </c>
      <c r="E9" s="8" t="s">
        <v>17</v>
      </c>
      <c r="F9" s="6"/>
      <c r="G9" s="6"/>
      <c r="H9" s="6"/>
      <c r="I9" s="6"/>
      <c r="J9" s="6"/>
      <c r="K9" s="6"/>
    </row>
    <row r="10" spans="1:11" s="9" customFormat="1" ht="12">
      <c r="A10" s="6"/>
      <c r="B10" s="63" t="s">
        <v>19</v>
      </c>
      <c r="C10" s="64"/>
      <c r="D10" s="10">
        <v>0</v>
      </c>
      <c r="E10" s="8" t="s">
        <v>17</v>
      </c>
      <c r="F10" s="65" t="str">
        <f>IF(D10&gt;54,"ATTENTION LA MASSE MAXI DE BAGAGE EST DE 54 Kg"," ")</f>
        <v> </v>
      </c>
      <c r="G10" s="65"/>
      <c r="H10" s="65"/>
      <c r="I10" s="65"/>
      <c r="J10" s="65"/>
      <c r="K10" s="6"/>
    </row>
    <row r="11" spans="1:11" ht="6" customHeight="1">
      <c r="A11" s="1"/>
      <c r="B11" s="1"/>
      <c r="C11" s="1"/>
      <c r="D11" s="1"/>
      <c r="E11" s="11"/>
      <c r="F11" s="1"/>
      <c r="G11" s="1"/>
      <c r="H11" s="1"/>
      <c r="I11" s="1"/>
      <c r="J11" s="1"/>
      <c r="K11" s="1"/>
    </row>
    <row r="12" spans="1:11" s="9" customFormat="1" ht="12">
      <c r="A12" s="6"/>
      <c r="B12" s="63" t="s">
        <v>20</v>
      </c>
      <c r="C12" s="64"/>
      <c r="D12" s="7">
        <f>SUM(D8:D10)</f>
        <v>522</v>
      </c>
      <c r="E12" s="8" t="s">
        <v>17</v>
      </c>
      <c r="F12" s="65"/>
      <c r="G12" s="65"/>
      <c r="H12" s="65"/>
      <c r="I12" s="65"/>
      <c r="J12" s="65"/>
      <c r="K12" s="6"/>
    </row>
    <row r="13" spans="1:11" ht="5.25" customHeight="1">
      <c r="A13" s="1"/>
      <c r="B13" s="1"/>
      <c r="C13" s="1"/>
      <c r="D13" s="1"/>
      <c r="E13" s="11"/>
      <c r="F13" s="1"/>
      <c r="G13" s="1"/>
      <c r="H13" s="1"/>
      <c r="I13" s="1"/>
      <c r="J13" s="1"/>
      <c r="K13" s="1"/>
    </row>
    <row r="14" spans="1:11" s="14" customFormat="1" ht="12.75">
      <c r="A14" s="12"/>
      <c r="B14" s="68" t="s">
        <v>26</v>
      </c>
      <c r="C14" s="68"/>
      <c r="D14" s="13">
        <v>0</v>
      </c>
      <c r="E14" s="50" t="s">
        <v>28</v>
      </c>
      <c r="F14" s="1"/>
      <c r="G14" s="1"/>
      <c r="H14" s="1"/>
      <c r="I14" s="1"/>
      <c r="J14" s="1"/>
      <c r="K14" s="1"/>
    </row>
    <row r="15" spans="1:11" s="9" customFormat="1" ht="12">
      <c r="A15" s="6"/>
      <c r="B15" s="63" t="s">
        <v>21</v>
      </c>
      <c r="C15" s="63"/>
      <c r="D15" s="15">
        <f>D14*0.72</f>
        <v>0</v>
      </c>
      <c r="E15" s="8" t="s">
        <v>17</v>
      </c>
      <c r="F15" s="65" t="str">
        <f>IF(D14&gt;85,"ATTENTION MAXI CARBURANT UTILISABLE: 85 litres"," ")</f>
        <v> </v>
      </c>
      <c r="G15" s="65"/>
      <c r="H15" s="65"/>
      <c r="I15" s="65"/>
      <c r="J15" s="65"/>
      <c r="K15" s="6"/>
    </row>
    <row r="16" spans="1:11" ht="6" customHeight="1">
      <c r="A16" s="1"/>
      <c r="B16" s="1"/>
      <c r="C16" s="1"/>
      <c r="D16" s="1"/>
      <c r="E16" s="5"/>
      <c r="F16" s="1"/>
      <c r="G16" s="1"/>
      <c r="H16" s="1"/>
      <c r="I16" s="1"/>
      <c r="J16" s="1"/>
      <c r="K16" s="1"/>
    </row>
    <row r="17" spans="1:11" s="19" customFormat="1" ht="12.75">
      <c r="A17" s="16"/>
      <c r="B17" s="69" t="s">
        <v>22</v>
      </c>
      <c r="C17" s="69"/>
      <c r="D17" s="17">
        <f>D12+D15</f>
        <v>522</v>
      </c>
      <c r="E17" s="18" t="s">
        <v>17</v>
      </c>
      <c r="F17" s="16"/>
      <c r="G17" s="16"/>
      <c r="H17" s="16"/>
      <c r="I17" s="16"/>
      <c r="J17" s="16"/>
      <c r="K17" s="16"/>
    </row>
    <row r="18" spans="1:11" s="14" customFormat="1" ht="36" customHeight="1">
      <c r="A18" s="12"/>
      <c r="B18" s="67" t="str">
        <f>IF(D17&gt;726,"ATTENTION LA MASSE TOTALE AU DECOLLAGE  
DEPASSE LA MASSE MAXIMALE AUTORISEE QUI EST DE 726 Kg"," ")</f>
        <v> </v>
      </c>
      <c r="C18" s="67"/>
      <c r="D18" s="67"/>
      <c r="E18" s="67"/>
      <c r="F18" s="67"/>
      <c r="G18" s="12"/>
      <c r="H18" s="12"/>
      <c r="I18" s="12"/>
      <c r="J18" s="12"/>
      <c r="K18" s="12"/>
    </row>
    <row r="19" spans="1:11" ht="5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 sheet="1"/>
  <mergeCells count="14">
    <mergeCell ref="B12:C12"/>
    <mergeCell ref="F12:J12"/>
    <mergeCell ref="B18:F18"/>
    <mergeCell ref="B14:C14"/>
    <mergeCell ref="B15:C15"/>
    <mergeCell ref="B17:C17"/>
    <mergeCell ref="F15:J15"/>
    <mergeCell ref="B2:F2"/>
    <mergeCell ref="B3:F3"/>
    <mergeCell ref="B8:C8"/>
    <mergeCell ref="B9:C9"/>
    <mergeCell ref="B10:C10"/>
    <mergeCell ref="F10:J10"/>
    <mergeCell ref="C6:D6"/>
  </mergeCells>
  <conditionalFormatting sqref="D17">
    <cfRule type="cellIs" priority="1" dxfId="0" operator="greaterThan" stopIfTrue="1">
      <formula>726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2:K20"/>
  <sheetViews>
    <sheetView showZeros="0" zoomScalePageLayoutView="0" workbookViewId="0" topLeftCell="A1">
      <selection activeCell="J19" sqref="J19"/>
    </sheetView>
  </sheetViews>
  <sheetFormatPr defaultColWidth="11.57421875" defaultRowHeight="12.75"/>
  <cols>
    <col min="1" max="1" width="29.7109375" style="2" customWidth="1"/>
    <col min="2" max="2" width="13.7109375" style="2" customWidth="1"/>
    <col min="3" max="5" width="14.7109375" style="2" customWidth="1"/>
    <col min="6" max="8" width="11.57421875" style="2" customWidth="1"/>
    <col min="9" max="9" width="15.28125" style="2" bestFit="1" customWidth="1"/>
    <col min="10" max="16384" width="11.57421875" style="2" customWidth="1"/>
  </cols>
  <sheetData>
    <row r="1" ht="13.5" thickBot="1"/>
    <row r="2" spans="1:5" ht="15.75" customHeight="1" thickBot="1" thickTop="1">
      <c r="A2" s="55" t="s">
        <v>1</v>
      </c>
      <c r="B2" s="56"/>
      <c r="C2" s="78" t="s">
        <v>12</v>
      </c>
      <c r="D2" s="79"/>
      <c r="E2" s="80"/>
    </row>
    <row r="3" spans="1:11" ht="21" thickBot="1">
      <c r="A3" s="81">
        <f>Saisie!C6</f>
        <v>0</v>
      </c>
      <c r="B3" s="82"/>
      <c r="C3" s="83" t="s">
        <v>13</v>
      </c>
      <c r="D3" s="84"/>
      <c r="E3" s="85"/>
      <c r="J3" s="2">
        <v>516</v>
      </c>
      <c r="K3" s="2">
        <v>0.8</v>
      </c>
    </row>
    <row r="4" spans="1:11" ht="14.25" thickBot="1" thickTop="1">
      <c r="A4" s="86">
        <f ca="1">NOW()</f>
        <v>44116.708334027775</v>
      </c>
      <c r="B4" s="87"/>
      <c r="C4" s="88" t="s">
        <v>2</v>
      </c>
      <c r="D4" s="89"/>
      <c r="E4" s="90"/>
      <c r="J4" s="2">
        <v>580</v>
      </c>
      <c r="K4" s="2">
        <v>0.8</v>
      </c>
    </row>
    <row r="5" spans="1:11" ht="12.75">
      <c r="A5" s="22"/>
      <c r="B5" s="22"/>
      <c r="C5" s="23"/>
      <c r="D5" s="23"/>
      <c r="E5" s="23"/>
      <c r="J5" s="2">
        <v>726</v>
      </c>
      <c r="K5" s="2">
        <v>0.835</v>
      </c>
    </row>
    <row r="6" spans="1:11" ht="12.75">
      <c r="A6" s="24" t="s">
        <v>24</v>
      </c>
      <c r="J6" s="2">
        <v>726</v>
      </c>
      <c r="K6" s="2">
        <v>0.952</v>
      </c>
    </row>
    <row r="7" spans="10:11" ht="13.5" thickBot="1">
      <c r="J7" s="2">
        <v>516</v>
      </c>
      <c r="K7" s="2">
        <v>0.952</v>
      </c>
    </row>
    <row r="8" spans="1:5" ht="14.25" thickBot="1" thickTop="1">
      <c r="A8" s="25"/>
      <c r="B8" s="25"/>
      <c r="C8" s="26" t="s">
        <v>6</v>
      </c>
      <c r="D8" s="27" t="s">
        <v>7</v>
      </c>
      <c r="E8" s="28" t="s">
        <v>8</v>
      </c>
    </row>
    <row r="9" spans="1:7" ht="13.5" thickTop="1">
      <c r="A9" s="74" t="s">
        <v>3</v>
      </c>
      <c r="B9" s="75"/>
      <c r="C9" s="29">
        <v>522</v>
      </c>
      <c r="D9" s="30">
        <v>0.922</v>
      </c>
      <c r="E9" s="31">
        <f>C9*D9</f>
        <v>481.28400000000005</v>
      </c>
      <c r="G9" s="2" t="s">
        <v>0</v>
      </c>
    </row>
    <row r="10" spans="1:5" ht="12.75">
      <c r="A10" s="76" t="s">
        <v>4</v>
      </c>
      <c r="B10" s="77"/>
      <c r="C10" s="32">
        <f>Saisie!D9</f>
        <v>0</v>
      </c>
      <c r="D10" s="33">
        <v>1</v>
      </c>
      <c r="E10" s="34">
        <f>C10*D10</f>
        <v>0</v>
      </c>
    </row>
    <row r="11" spans="1:5" ht="13.5" thickBot="1">
      <c r="A11" s="76" t="s">
        <v>23</v>
      </c>
      <c r="B11" s="77"/>
      <c r="C11" s="32">
        <f>Saisie!D10</f>
        <v>0</v>
      </c>
      <c r="D11" s="33">
        <v>1.63</v>
      </c>
      <c r="E11" s="34">
        <f>C11*D11</f>
        <v>0</v>
      </c>
    </row>
    <row r="12" spans="1:5" ht="17.25" thickBot="1" thickTop="1">
      <c r="A12" s="70" t="s">
        <v>5</v>
      </c>
      <c r="B12" s="71"/>
      <c r="C12" s="35">
        <f>SUM(C9:C11)</f>
        <v>522</v>
      </c>
      <c r="D12" s="36">
        <f>E12/C12</f>
        <v>0.922</v>
      </c>
      <c r="E12" s="37">
        <f>SUM(E9:E11)</f>
        <v>481.28400000000005</v>
      </c>
    </row>
    <row r="13" ht="13.5" thickTop="1"/>
    <row r="14" ht="13.5" thickBot="1"/>
    <row r="15" spans="1:5" ht="14.25" thickBot="1" thickTop="1">
      <c r="A15" s="38"/>
      <c r="B15" s="39" t="s">
        <v>9</v>
      </c>
      <c r="C15" s="40"/>
      <c r="D15" s="25"/>
      <c r="E15" s="25"/>
    </row>
    <row r="16" spans="1:5" ht="14.25" thickBot="1" thickTop="1">
      <c r="A16" s="41" t="s">
        <v>14</v>
      </c>
      <c r="B16" s="30">
        <f>Saisie!D14</f>
        <v>0</v>
      </c>
      <c r="C16" s="42">
        <f>B16*0.72</f>
        <v>0</v>
      </c>
      <c r="D16" s="42">
        <v>1</v>
      </c>
      <c r="E16" s="43">
        <f>C16*D16</f>
        <v>0</v>
      </c>
    </row>
    <row r="17" spans="1:5" ht="17.25" thickBot="1" thickTop="1">
      <c r="A17" s="44" t="s">
        <v>10</v>
      </c>
      <c r="B17" s="45">
        <f>B16</f>
        <v>0</v>
      </c>
      <c r="C17" s="46">
        <f>C16</f>
        <v>0</v>
      </c>
      <c r="D17" s="46" t="e">
        <f>E17/C17</f>
        <v>#DIV/0!</v>
      </c>
      <c r="E17" s="47">
        <f>E16</f>
        <v>0</v>
      </c>
    </row>
    <row r="18" ht="13.5" thickTop="1"/>
    <row r="19" ht="13.5" thickBot="1"/>
    <row r="20" spans="1:5" ht="19.5" thickBot="1" thickTop="1">
      <c r="A20" s="72" t="s">
        <v>11</v>
      </c>
      <c r="B20" s="73"/>
      <c r="C20" s="48">
        <f>C17+C12</f>
        <v>522</v>
      </c>
      <c r="D20" s="52">
        <f>E20/C20</f>
        <v>0.922</v>
      </c>
      <c r="E20" s="49">
        <f>E17+E12</f>
        <v>481.28400000000005</v>
      </c>
    </row>
    <row r="21" ht="13.5" thickTop="1"/>
  </sheetData>
  <sheetProtection/>
  <mergeCells count="10">
    <mergeCell ref="A12:B12"/>
    <mergeCell ref="A20:B20"/>
    <mergeCell ref="A9:B9"/>
    <mergeCell ref="A10:B10"/>
    <mergeCell ref="A11:B11"/>
    <mergeCell ref="C2:E2"/>
    <mergeCell ref="A3:B3"/>
    <mergeCell ref="C3:E3"/>
    <mergeCell ref="A4:B4"/>
    <mergeCell ref="C4:E4"/>
  </mergeCells>
  <printOptions/>
  <pageMargins left="0.787401575" right="0.38" top="0.984251969" bottom="0.984251969" header="0.4921259845" footer="0.4921259845"/>
  <pageSetup horizontalDpi="300" verticalDpi="3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2:L20"/>
  <sheetViews>
    <sheetView zoomScalePageLayoutView="0" workbookViewId="0" topLeftCell="A1">
      <selection activeCell="K19" sqref="K19"/>
    </sheetView>
  </sheetViews>
  <sheetFormatPr defaultColWidth="11.57421875" defaultRowHeight="12.75"/>
  <cols>
    <col min="1" max="1" width="29.7109375" style="2" customWidth="1"/>
    <col min="2" max="2" width="13.7109375" style="2" customWidth="1"/>
    <col min="3" max="5" width="14.7109375" style="2" customWidth="1"/>
    <col min="6" max="16384" width="11.57421875" style="2" customWidth="1"/>
  </cols>
  <sheetData>
    <row r="1" ht="13.5" thickBot="1"/>
    <row r="2" spans="1:5" ht="17.25" thickBot="1" thickTop="1">
      <c r="A2" s="20" t="s">
        <v>1</v>
      </c>
      <c r="B2" s="21"/>
      <c r="C2" s="91" t="s">
        <v>12</v>
      </c>
      <c r="D2" s="79"/>
      <c r="E2" s="80"/>
    </row>
    <row r="3" spans="1:5" ht="21" thickBot="1">
      <c r="A3" s="81">
        <f>Saisie!C6</f>
        <v>0</v>
      </c>
      <c r="B3" s="82"/>
      <c r="C3" s="92" t="s">
        <v>13</v>
      </c>
      <c r="D3" s="84"/>
      <c r="E3" s="85"/>
    </row>
    <row r="4" spans="1:5" ht="14.25" thickBot="1" thickTop="1">
      <c r="A4" s="86">
        <f ca="1">NOW()</f>
        <v>44116.708334027775</v>
      </c>
      <c r="B4" s="87"/>
      <c r="C4" s="93" t="s">
        <v>2</v>
      </c>
      <c r="D4" s="89"/>
      <c r="E4" s="90"/>
    </row>
    <row r="5" spans="1:12" ht="12.75">
      <c r="A5" s="22"/>
      <c r="B5" s="22"/>
      <c r="C5" s="23"/>
      <c r="D5" s="23"/>
      <c r="E5" s="23"/>
      <c r="K5" s="2">
        <v>516</v>
      </c>
      <c r="L5" s="2">
        <v>0.8</v>
      </c>
    </row>
    <row r="6" spans="1:12" ht="12.75">
      <c r="A6" s="24" t="s">
        <v>24</v>
      </c>
      <c r="K6" s="2">
        <v>580</v>
      </c>
      <c r="L6" s="2">
        <v>0.8</v>
      </c>
    </row>
    <row r="7" spans="11:12" ht="13.5" thickBot="1">
      <c r="K7" s="2">
        <v>726</v>
      </c>
      <c r="L7" s="2">
        <v>0.835</v>
      </c>
    </row>
    <row r="8" spans="1:12" ht="14.25" thickBot="1" thickTop="1">
      <c r="A8" s="25"/>
      <c r="B8" s="25"/>
      <c r="C8" s="26" t="s">
        <v>6</v>
      </c>
      <c r="D8" s="27" t="s">
        <v>7</v>
      </c>
      <c r="E8" s="28" t="s">
        <v>8</v>
      </c>
      <c r="K8" s="2">
        <v>726</v>
      </c>
      <c r="L8" s="2">
        <v>0.952</v>
      </c>
    </row>
    <row r="9" spans="1:12" ht="13.5" thickTop="1">
      <c r="A9" s="74" t="s">
        <v>3</v>
      </c>
      <c r="B9" s="75"/>
      <c r="C9" s="29">
        <v>522</v>
      </c>
      <c r="D9" s="30">
        <v>0.922</v>
      </c>
      <c r="E9" s="31">
        <f>C9*D9</f>
        <v>481.28400000000005</v>
      </c>
      <c r="K9" s="2">
        <v>516</v>
      </c>
      <c r="L9" s="2">
        <v>0.952</v>
      </c>
    </row>
    <row r="10" spans="1:5" ht="12.75">
      <c r="A10" s="76" t="s">
        <v>4</v>
      </c>
      <c r="B10" s="77"/>
      <c r="C10" s="32" t="s">
        <v>0</v>
      </c>
      <c r="D10" s="33">
        <v>1</v>
      </c>
      <c r="E10" s="34" t="s">
        <v>0</v>
      </c>
    </row>
    <row r="11" spans="1:5" ht="13.5" thickBot="1">
      <c r="A11" s="76" t="s">
        <v>23</v>
      </c>
      <c r="B11" s="77"/>
      <c r="C11" s="32" t="s">
        <v>0</v>
      </c>
      <c r="D11" s="33">
        <v>1.63</v>
      </c>
      <c r="E11" s="34" t="s">
        <v>0</v>
      </c>
    </row>
    <row r="12" spans="1:5" ht="17.25" thickBot="1" thickTop="1">
      <c r="A12" s="70" t="s">
        <v>5</v>
      </c>
      <c r="B12" s="71"/>
      <c r="C12" s="35" t="s">
        <v>0</v>
      </c>
      <c r="D12" s="36" t="s">
        <v>0</v>
      </c>
      <c r="E12" s="37" t="s">
        <v>0</v>
      </c>
    </row>
    <row r="13" ht="13.5" thickTop="1"/>
    <row r="14" ht="13.5" thickBot="1"/>
    <row r="15" spans="1:5" ht="14.25" thickBot="1" thickTop="1">
      <c r="A15" s="38"/>
      <c r="B15" s="39" t="s">
        <v>9</v>
      </c>
      <c r="C15" s="40"/>
      <c r="D15" s="25"/>
      <c r="E15" s="25"/>
    </row>
    <row r="16" spans="1:5" ht="14.25" thickBot="1" thickTop="1">
      <c r="A16" s="41" t="s">
        <v>14</v>
      </c>
      <c r="B16" s="30" t="s">
        <v>0</v>
      </c>
      <c r="C16" s="42" t="s">
        <v>0</v>
      </c>
      <c r="D16" s="42">
        <v>1</v>
      </c>
      <c r="E16" s="43" t="s">
        <v>0</v>
      </c>
    </row>
    <row r="17" spans="1:5" ht="17.25" thickBot="1" thickTop="1">
      <c r="A17" s="44" t="s">
        <v>10</v>
      </c>
      <c r="B17" s="45" t="str">
        <f>B16</f>
        <v> </v>
      </c>
      <c r="C17" s="46" t="s">
        <v>0</v>
      </c>
      <c r="D17" s="46" t="s">
        <v>0</v>
      </c>
      <c r="E17" s="47" t="s">
        <v>0</v>
      </c>
    </row>
    <row r="18" ht="13.5" thickTop="1"/>
    <row r="19" ht="13.5" thickBot="1"/>
    <row r="20" spans="1:5" ht="19.5" thickBot="1" thickTop="1">
      <c r="A20" s="72" t="s">
        <v>11</v>
      </c>
      <c r="B20" s="73"/>
      <c r="C20" s="48" t="s">
        <v>0</v>
      </c>
      <c r="D20" s="49" t="s">
        <v>0</v>
      </c>
      <c r="E20" s="49" t="s">
        <v>0</v>
      </c>
    </row>
    <row r="21" ht="13.5" thickTop="1"/>
  </sheetData>
  <sheetProtection/>
  <mergeCells count="10">
    <mergeCell ref="A20:B20"/>
    <mergeCell ref="A9:B9"/>
    <mergeCell ref="A10:B10"/>
    <mergeCell ref="A11:B11"/>
    <mergeCell ref="C2:E2"/>
    <mergeCell ref="A3:B3"/>
    <mergeCell ref="C3:E3"/>
    <mergeCell ref="A4:B4"/>
    <mergeCell ref="C4:E4"/>
    <mergeCell ref="A12:B1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Dupuch</dc:creator>
  <cp:keywords/>
  <dc:description/>
  <cp:lastModifiedBy>Patrick LABOUYRIE</cp:lastModifiedBy>
  <cp:lastPrinted>2020-10-12T14:59:13Z</cp:lastPrinted>
  <dcterms:created xsi:type="dcterms:W3CDTF">2001-07-14T21:39:21Z</dcterms:created>
  <dcterms:modified xsi:type="dcterms:W3CDTF">2020-10-12T15:00:00Z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1530560897</vt:i4>
  </property>
  <property fmtid="{D5CDD505-2E9C-101B-9397-08002B2CF9AE}" pid="3" name="_EmailSubject">
    <vt:lpwstr/>
  </property>
  <property fmtid="{D5CDD505-2E9C-101B-9397-08002B2CF9AE}" pid="4" name="_AuthorEmail">
    <vt:lpwstr>patrick.labouyrie@sogerma.eads.net</vt:lpwstr>
  </property>
  <property fmtid="{D5CDD505-2E9C-101B-9397-08002B2CF9AE}" pid="5" name="_AuthorEmailDisplayName">
    <vt:lpwstr>LABOUYRIE, Patrick</vt:lpwstr>
  </property>
  <property fmtid="{D5CDD505-2E9C-101B-9397-08002B2CF9AE}" pid="6" name="_ReviewingToolsShownOnce">
    <vt:lpwstr/>
  </property>
</Properties>
</file>